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1355" windowHeight="6795" activeTab="2"/>
  </bookViews>
  <sheets>
    <sheet name="2012b" sheetId="18" r:id="rId1"/>
    <sheet name="2013a" sheetId="15" r:id="rId2"/>
    <sheet name="2013b" sheetId="20" r:id="rId3"/>
    <sheet name="DiscFunds" sheetId="19" r:id="rId4"/>
  </sheets>
  <externalReferences>
    <externalReference r:id="rId5"/>
  </externalReferences>
  <definedNames>
    <definedName name="_xlnm.Print_Area" localSheetId="0">'2012b'!$A$1:$K$65</definedName>
    <definedName name="_xlnm.Print_Area" localSheetId="1">'2013a'!$A$1:$K$90</definedName>
    <definedName name="_xlnm.Print_Area" localSheetId="2">'2013b'!$A$1:$K$36</definedName>
    <definedName name="_xlnm.Print_Area" localSheetId="3">DiscFunds!$A$1:$K$57</definedName>
  </definedNames>
  <calcPr calcId="125725"/>
</workbook>
</file>

<file path=xl/calcChain.xml><?xml version="1.0" encoding="utf-8"?>
<calcChain xmlns="http://schemas.openxmlformats.org/spreadsheetml/2006/main">
  <c r="I15" i="20"/>
  <c r="J15" s="1"/>
  <c r="K15" s="1"/>
  <c r="I14"/>
  <c r="J14" s="1"/>
  <c r="K14" s="1"/>
  <c r="K15" i="15"/>
  <c r="J15"/>
  <c r="I15"/>
  <c r="I16" s="1"/>
  <c r="H33" i="20"/>
  <c r="G33"/>
  <c r="F33"/>
  <c r="E33"/>
  <c r="D33"/>
  <c r="I16" l="1"/>
  <c r="J16" i="15"/>
  <c r="K16" s="1"/>
  <c r="I17"/>
  <c r="I33" i="20"/>
  <c r="I17" l="1"/>
  <c r="J17" s="1"/>
  <c r="K17" s="1"/>
  <c r="J16"/>
  <c r="K16" s="1"/>
  <c r="I18" i="15"/>
  <c r="J17"/>
  <c r="K17" s="1"/>
  <c r="I65"/>
  <c r="J65" s="1"/>
  <c r="K65" s="1"/>
  <c r="I68"/>
  <c r="J67"/>
  <c r="I59"/>
  <c r="J59" s="1"/>
  <c r="K59" s="1"/>
  <c r="I19" l="1"/>
  <c r="J18"/>
  <c r="K18" s="1"/>
  <c r="J68"/>
  <c r="H45" i="18"/>
  <c r="H47" s="1"/>
  <c r="H48" s="1"/>
  <c r="G45"/>
  <c r="G47" s="1"/>
  <c r="G48" s="1"/>
  <c r="H54" s="1"/>
  <c r="F45"/>
  <c r="F47" s="1"/>
  <c r="F48" s="1"/>
  <c r="H53" s="1"/>
  <c r="E45"/>
  <c r="E47" s="1"/>
  <c r="E48" s="1"/>
  <c r="D45"/>
  <c r="I42"/>
  <c r="J42" s="1"/>
  <c r="K42" s="1"/>
  <c r="J41"/>
  <c r="I39"/>
  <c r="J39" s="1"/>
  <c r="K39" s="1"/>
  <c r="J38"/>
  <c r="I35"/>
  <c r="I36" s="1"/>
  <c r="I34"/>
  <c r="J33"/>
  <c r="J36" s="1"/>
  <c r="K36" s="1"/>
  <c r="K29"/>
  <c r="J29"/>
  <c r="I29"/>
  <c r="I30" s="1"/>
  <c r="J30" s="1"/>
  <c r="K30" s="1"/>
  <c r="J28"/>
  <c r="K13"/>
  <c r="J13"/>
  <c r="I13"/>
  <c r="I14" s="1"/>
  <c r="J12"/>
  <c r="K9"/>
  <c r="J9"/>
  <c r="I9"/>
  <c r="J8"/>
  <c r="H35" i="20"/>
  <c r="H36" s="1"/>
  <c r="G35"/>
  <c r="G36" s="1"/>
  <c r="F35"/>
  <c r="F36" s="1"/>
  <c r="E35"/>
  <c r="E36" s="1"/>
  <c r="I30"/>
  <c r="J29"/>
  <c r="I26"/>
  <c r="I27" s="1"/>
  <c r="J25"/>
  <c r="I21"/>
  <c r="I22" s="1"/>
  <c r="J20"/>
  <c r="I13"/>
  <c r="J12"/>
  <c r="I9"/>
  <c r="J9" s="1"/>
  <c r="K9" s="1"/>
  <c r="J8"/>
  <c r="I20" i="15" l="1"/>
  <c r="J19"/>
  <c r="K19" s="1"/>
  <c r="J30" i="20"/>
  <c r="K30" s="1"/>
  <c r="J26"/>
  <c r="K26" s="1"/>
  <c r="J21"/>
  <c r="K21" s="1"/>
  <c r="J13"/>
  <c r="K13" s="1"/>
  <c r="J22"/>
  <c r="K22" s="1"/>
  <c r="J14" i="18"/>
  <c r="K14" s="1"/>
  <c r="I15"/>
  <c r="I16" s="1"/>
  <c r="H52"/>
  <c r="I48"/>
  <c r="J45"/>
  <c r="I45"/>
  <c r="I47" s="1"/>
  <c r="J34"/>
  <c r="K34" s="1"/>
  <c r="D47"/>
  <c r="D48" s="1"/>
  <c r="J48" s="1"/>
  <c r="K48" s="1"/>
  <c r="J35"/>
  <c r="K35" s="1"/>
  <c r="J27" i="20"/>
  <c r="K27" s="1"/>
  <c r="I36"/>
  <c r="D35"/>
  <c r="D36" s="1"/>
  <c r="I35"/>
  <c r="J49" i="19"/>
  <c r="I49"/>
  <c r="J48"/>
  <c r="J20" i="15" l="1"/>
  <c r="K20" s="1"/>
  <c r="I21"/>
  <c r="J47" i="18"/>
  <c r="K45"/>
  <c r="K47" s="1"/>
  <c r="J16"/>
  <c r="K16" s="1"/>
  <c r="I17"/>
  <c r="J15"/>
  <c r="K15" s="1"/>
  <c r="J36" i="20"/>
  <c r="K36" s="1"/>
  <c r="J33"/>
  <c r="K49" i="19"/>
  <c r="I48"/>
  <c r="K48" s="1"/>
  <c r="I22" i="15" l="1"/>
  <c r="J21"/>
  <c r="K21" s="1"/>
  <c r="I18" i="18"/>
  <c r="J17"/>
  <c r="K17" s="1"/>
  <c r="J35" i="20"/>
  <c r="K33"/>
  <c r="K35" s="1"/>
  <c r="I23" i="15" l="1"/>
  <c r="J22"/>
  <c r="K22" s="1"/>
  <c r="I19" i="18"/>
  <c r="J18"/>
  <c r="K18" s="1"/>
  <c r="H74"/>
  <c r="H73"/>
  <c r="H71"/>
  <c r="H70"/>
  <c r="J23" i="15" l="1"/>
  <c r="K23" s="1"/>
  <c r="I24"/>
  <c r="I20" i="18"/>
  <c r="J19"/>
  <c r="K19" s="1"/>
  <c r="H69"/>
  <c r="H78" s="1"/>
  <c r="J24" i="15" l="1"/>
  <c r="K24" s="1"/>
  <c r="I25"/>
  <c r="J20" i="18"/>
  <c r="K20" s="1"/>
  <c r="I21"/>
  <c r="I26" i="15" l="1"/>
  <c r="J25"/>
  <c r="K25" s="1"/>
  <c r="I22" i="18"/>
  <c r="J21"/>
  <c r="K21" s="1"/>
  <c r="I27" i="15" l="1"/>
  <c r="J26"/>
  <c r="K26" s="1"/>
  <c r="I23" i="18"/>
  <c r="J22"/>
  <c r="K22" s="1"/>
  <c r="I28" i="15" l="1"/>
  <c r="J27"/>
  <c r="K27" s="1"/>
  <c r="I24" i="18"/>
  <c r="J23"/>
  <c r="K23" s="1"/>
  <c r="H52" i="19"/>
  <c r="H56" s="1"/>
  <c r="G52"/>
  <c r="G56" s="1"/>
  <c r="F52"/>
  <c r="F56" s="1"/>
  <c r="E52"/>
  <c r="E56" s="1"/>
  <c r="D52"/>
  <c r="D56" s="1"/>
  <c r="I17"/>
  <c r="I18" s="1"/>
  <c r="I19" s="1"/>
  <c r="I20" s="1"/>
  <c r="J16"/>
  <c r="K16" s="1"/>
  <c r="J15"/>
  <c r="H12"/>
  <c r="H55" s="1"/>
  <c r="G12"/>
  <c r="G55" s="1"/>
  <c r="F12"/>
  <c r="F55" s="1"/>
  <c r="E12"/>
  <c r="E55" s="1"/>
  <c r="D12"/>
  <c r="D55" s="1"/>
  <c r="I8"/>
  <c r="I9" s="1"/>
  <c r="J9" s="1"/>
  <c r="K9" s="1"/>
  <c r="J28" i="15" l="1"/>
  <c r="K28" s="1"/>
  <c r="I29"/>
  <c r="J24" i="18"/>
  <c r="K24" s="1"/>
  <c r="I25"/>
  <c r="J25" s="1"/>
  <c r="K25" s="1"/>
  <c r="H57" i="19"/>
  <c r="D57"/>
  <c r="J8"/>
  <c r="K8" s="1"/>
  <c r="E57"/>
  <c r="G57"/>
  <c r="F57"/>
  <c r="I21"/>
  <c r="I22" s="1"/>
  <c r="I23" s="1"/>
  <c r="I24" s="1"/>
  <c r="J20"/>
  <c r="K20" s="1"/>
  <c r="I12"/>
  <c r="I55" s="1"/>
  <c r="J18"/>
  <c r="K18" s="1"/>
  <c r="J19"/>
  <c r="K19" s="1"/>
  <c r="I52"/>
  <c r="I56" s="1"/>
  <c r="J17"/>
  <c r="K17" s="1"/>
  <c r="J21"/>
  <c r="K21" s="1"/>
  <c r="I30" i="15" l="1"/>
  <c r="J29"/>
  <c r="K29" s="1"/>
  <c r="I57" i="19"/>
  <c r="J57" s="1"/>
  <c r="K57" s="1"/>
  <c r="J52"/>
  <c r="K52" s="1"/>
  <c r="K56" s="1"/>
  <c r="J23"/>
  <c r="K23" s="1"/>
  <c r="I25"/>
  <c r="J24"/>
  <c r="K24" s="1"/>
  <c r="J12"/>
  <c r="J22"/>
  <c r="K22" s="1"/>
  <c r="I31" i="15" l="1"/>
  <c r="J30"/>
  <c r="K30" s="1"/>
  <c r="J56" i="19"/>
  <c r="J55"/>
  <c r="K12"/>
  <c r="K55" s="1"/>
  <c r="I26"/>
  <c r="J25"/>
  <c r="K25" s="1"/>
  <c r="I32" i="15" l="1"/>
  <c r="J31"/>
  <c r="K31" s="1"/>
  <c r="I27" i="19"/>
  <c r="J26"/>
  <c r="K26" s="1"/>
  <c r="J32" i="15" l="1"/>
  <c r="K32" s="1"/>
  <c r="I33"/>
  <c r="I28" i="19"/>
  <c r="J27"/>
  <c r="K27" s="1"/>
  <c r="J33" i="15" l="1"/>
  <c r="K33" s="1"/>
  <c r="I34"/>
  <c r="J28" i="19"/>
  <c r="K28" s="1"/>
  <c r="I29"/>
  <c r="I35" i="15" l="1"/>
  <c r="J34"/>
  <c r="K34" s="1"/>
  <c r="I30" i="19"/>
  <c r="J29"/>
  <c r="K29" s="1"/>
  <c r="J35" i="15" l="1"/>
  <c r="K35" s="1"/>
  <c r="I36"/>
  <c r="I31" i="19"/>
  <c r="J30"/>
  <c r="K30" s="1"/>
  <c r="J36" i="15" l="1"/>
  <c r="K36" s="1"/>
  <c r="I37"/>
  <c r="I32" i="19"/>
  <c r="J31"/>
  <c r="K31" s="1"/>
  <c r="I38" i="15" l="1"/>
  <c r="J37"/>
  <c r="K37" s="1"/>
  <c r="J32" i="19"/>
  <c r="K32" s="1"/>
  <c r="I33"/>
  <c r="I39" i="15" l="1"/>
  <c r="J38"/>
  <c r="K38" s="1"/>
  <c r="I34" i="19"/>
  <c r="J33"/>
  <c r="K33" s="1"/>
  <c r="J39" i="15" l="1"/>
  <c r="K39" s="1"/>
  <c r="I40"/>
  <c r="I35" i="19"/>
  <c r="J34"/>
  <c r="K34" s="1"/>
  <c r="J40" i="15" l="1"/>
  <c r="K40" s="1"/>
  <c r="I41"/>
  <c r="I36" i="19"/>
  <c r="J35"/>
  <c r="K35" s="1"/>
  <c r="I42" i="15" l="1"/>
  <c r="J41"/>
  <c r="K41" s="1"/>
  <c r="J36" i="19"/>
  <c r="K36" s="1"/>
  <c r="I37"/>
  <c r="I43" i="15" l="1"/>
  <c r="J42"/>
  <c r="K42" s="1"/>
  <c r="I38" i="19"/>
  <c r="J37"/>
  <c r="K37" s="1"/>
  <c r="J43" i="15" l="1"/>
  <c r="K43" s="1"/>
  <c r="I44"/>
  <c r="I39" i="19"/>
  <c r="J38"/>
  <c r="K38" s="1"/>
  <c r="J44" i="15" l="1"/>
  <c r="K44" s="1"/>
  <c r="I45"/>
  <c r="I40" i="19"/>
  <c r="J39"/>
  <c r="K39" s="1"/>
  <c r="I46" i="15" l="1"/>
  <c r="J46" s="1"/>
  <c r="K46" s="1"/>
  <c r="J45"/>
  <c r="K45" s="1"/>
  <c r="J40" i="19"/>
  <c r="K40" s="1"/>
  <c r="I41"/>
  <c r="I42" l="1"/>
  <c r="J41"/>
  <c r="K41" s="1"/>
  <c r="I43" l="1"/>
  <c r="J42"/>
  <c r="K42" s="1"/>
  <c r="I44" l="1"/>
  <c r="J43"/>
  <c r="K43" s="1"/>
  <c r="J44" l="1"/>
  <c r="K44" s="1"/>
  <c r="I45"/>
  <c r="I46" l="1"/>
  <c r="J45"/>
  <c r="K45" s="1"/>
  <c r="I47" l="1"/>
  <c r="J47" s="1"/>
  <c r="K47" s="1"/>
  <c r="J46"/>
  <c r="K46" s="1"/>
  <c r="I62" i="15" l="1"/>
  <c r="I14"/>
  <c r="H71"/>
  <c r="H73" s="1"/>
  <c r="H74" s="1"/>
  <c r="G71"/>
  <c r="G73" s="1"/>
  <c r="G74" s="1"/>
  <c r="F71"/>
  <c r="F73" s="1"/>
  <c r="F74" s="1"/>
  <c r="H81" s="1"/>
  <c r="E71"/>
  <c r="E73" s="1"/>
  <c r="E74" s="1"/>
  <c r="D71"/>
  <c r="D73" s="1"/>
  <c r="D74" s="1"/>
  <c r="J61"/>
  <c r="I50"/>
  <c r="I51" s="1"/>
  <c r="J49"/>
  <c r="J13"/>
  <c r="I9"/>
  <c r="I10" s="1"/>
  <c r="J8"/>
  <c r="J10" l="1"/>
  <c r="K10" s="1"/>
  <c r="J51"/>
  <c r="K51" s="1"/>
  <c r="I52"/>
  <c r="J62"/>
  <c r="J50"/>
  <c r="K50" s="1"/>
  <c r="J14"/>
  <c r="K14" s="1"/>
  <c r="J9"/>
  <c r="K9" s="1"/>
  <c r="H80"/>
  <c r="H88" s="1"/>
  <c r="I74"/>
  <c r="I71"/>
  <c r="I73" s="1"/>
  <c r="J52" l="1"/>
  <c r="K52" s="1"/>
  <c r="I53"/>
  <c r="K68"/>
  <c r="H56" i="18"/>
  <c r="K62" i="15"/>
  <c r="J74"/>
  <c r="J71"/>
  <c r="J73" s="1"/>
  <c r="J53" l="1"/>
  <c r="K53" s="1"/>
  <c r="I54"/>
  <c r="H57" i="18"/>
  <c r="H62" s="1"/>
  <c r="K74" i="15"/>
  <c r="K71"/>
  <c r="K73" s="1"/>
  <c r="J54" l="1"/>
  <c r="K54" s="1"/>
  <c r="I55"/>
  <c r="J55" s="1"/>
  <c r="K55" s="1"/>
</calcChain>
</file>

<file path=xl/sharedStrings.xml><?xml version="1.0" encoding="utf-8"?>
<sst xmlns="http://schemas.openxmlformats.org/spreadsheetml/2006/main" count="451" uniqueCount="216">
  <si>
    <t>LINE ITEM DESCRIPTION</t>
  </si>
  <si>
    <t>BUDGET</t>
  </si>
  <si>
    <t>PROJECTED</t>
  </si>
  <si>
    <t>ENCUMBER</t>
  </si>
  <si>
    <t>CURRENT</t>
  </si>
  <si>
    <t>PRIOR</t>
  </si>
  <si>
    <t>EXPENSE</t>
  </si>
  <si>
    <t>REMAINING</t>
  </si>
  <si>
    <t xml:space="preserve">           %</t>
  </si>
  <si>
    <t>DATE</t>
  </si>
  <si>
    <t>PO #</t>
  </si>
  <si>
    <t>VENDOR</t>
  </si>
  <si>
    <t>AMOUNT</t>
  </si>
  <si>
    <t>TO DATE</t>
  </si>
  <si>
    <t>BALANCE</t>
  </si>
  <si>
    <t>Membership</t>
  </si>
  <si>
    <t>HPC-COMMISSION FUND TOTAL</t>
  </si>
  <si>
    <t>TOTALS</t>
  </si>
  <si>
    <t>BUDGET TOTALS</t>
  </si>
  <si>
    <t>-</t>
  </si>
  <si>
    <t>Budget Difference</t>
  </si>
  <si>
    <t xml:space="preserve"> </t>
  </si>
  <si>
    <t>+</t>
  </si>
  <si>
    <t>CLG Projected Balance</t>
  </si>
  <si>
    <t>CLG Encumber Balance</t>
  </si>
  <si>
    <t>CLG Current Balance</t>
  </si>
  <si>
    <t>Postage/Notices/Printing/Program Admn/Supplies</t>
  </si>
  <si>
    <t>Postage</t>
  </si>
  <si>
    <t>=</t>
  </si>
  <si>
    <t>Add HPC Individual funds</t>
  </si>
  <si>
    <t>Add IFAS Encumbrance</t>
  </si>
  <si>
    <t>Add duplicate entries</t>
  </si>
  <si>
    <t>Public Workshops/seminars</t>
  </si>
  <si>
    <t>Public Workshops/Seminars</t>
  </si>
  <si>
    <t>Contractural - Design Guidelines</t>
  </si>
  <si>
    <t>Design Guidelines Contract Balance</t>
  </si>
  <si>
    <t>Add in difference</t>
  </si>
  <si>
    <t>Jan-May 2011 Expenditures</t>
  </si>
  <si>
    <t>Jan-May 2011 Remaining balance</t>
  </si>
  <si>
    <t>12/31/2011 Finance Balance</t>
  </si>
  <si>
    <t>12/31/2011 Department Budget</t>
  </si>
  <si>
    <t>Downtown Sign Maintenance Fund</t>
  </si>
  <si>
    <t>694492</t>
  </si>
  <si>
    <t>Rapid City Window &amp; Glass</t>
  </si>
  <si>
    <t>Transfer to Commission funds</t>
  </si>
  <si>
    <t>4581</t>
  </si>
  <si>
    <t>HPC-Commission Funds</t>
  </si>
  <si>
    <t>1-19</t>
  </si>
  <si>
    <t>397081</t>
  </si>
  <si>
    <t>IKON</t>
  </si>
  <si>
    <t>1-13</t>
  </si>
  <si>
    <t>392920</t>
  </si>
  <si>
    <t>1-31</t>
  </si>
  <si>
    <t>397103</t>
  </si>
  <si>
    <t>2-17</t>
  </si>
  <si>
    <t>392973</t>
  </si>
  <si>
    <t>3-18</t>
  </si>
  <si>
    <t>393004</t>
  </si>
  <si>
    <t>3-17</t>
  </si>
  <si>
    <t>397177</t>
  </si>
  <si>
    <t>4-20</t>
  </si>
  <si>
    <t>397197</t>
  </si>
  <si>
    <t>4-13</t>
  </si>
  <si>
    <t>403760</t>
  </si>
  <si>
    <t>1-27</t>
  </si>
  <si>
    <t>399792</t>
  </si>
  <si>
    <t>US Postmaster</t>
  </si>
  <si>
    <t>2-16</t>
  </si>
  <si>
    <t>399935</t>
  </si>
  <si>
    <t>2-22</t>
  </si>
  <si>
    <t>399929</t>
  </si>
  <si>
    <t>2-25</t>
  </si>
  <si>
    <t>397146</t>
  </si>
  <si>
    <t>Western Stationer - Paper</t>
  </si>
  <si>
    <t>3-16</t>
  </si>
  <si>
    <t>399907</t>
  </si>
  <si>
    <t>3-29</t>
  </si>
  <si>
    <t>404703</t>
  </si>
  <si>
    <t>404707</t>
  </si>
  <si>
    <t>404693</t>
  </si>
  <si>
    <t>4-19</t>
  </si>
  <si>
    <t>397193</t>
  </si>
  <si>
    <t>Heartland Paper</t>
  </si>
  <si>
    <t>4-26</t>
  </si>
  <si>
    <t>404683</t>
  </si>
  <si>
    <t>5-12</t>
  </si>
  <si>
    <t>403800</t>
  </si>
  <si>
    <t>Sharlene Mitchell</t>
  </si>
  <si>
    <t>99 CLG Expense Over Run</t>
  </si>
  <si>
    <t>455491</t>
  </si>
  <si>
    <t>Douglas School (GIS Ed Project)</t>
  </si>
  <si>
    <t>Non-Reimbursed CLG Expenses</t>
  </si>
  <si>
    <t>Window Donation Balance</t>
  </si>
  <si>
    <t>517592</t>
  </si>
  <si>
    <t>Mary Farrar - Photos</t>
  </si>
  <si>
    <t>533476</t>
  </si>
  <si>
    <t>McLeod's Letterhead</t>
  </si>
  <si>
    <t>627957</t>
  </si>
  <si>
    <t>Erica Johnson - certificates</t>
  </si>
  <si>
    <t>641905</t>
  </si>
  <si>
    <t>Jean Kessloff</t>
  </si>
  <si>
    <t>693126</t>
  </si>
  <si>
    <t>Yapp - Dinner in the Dining Car</t>
  </si>
  <si>
    <t>693440</t>
  </si>
  <si>
    <t>Glass Rental - Dinner in the Dining Car</t>
  </si>
  <si>
    <t>Rapid City Window &amp; Glass Shipping</t>
  </si>
  <si>
    <t>693593</t>
  </si>
  <si>
    <t>Kessloff - tax correction</t>
  </si>
  <si>
    <t>Transfer from Maintenance Funds</t>
  </si>
  <si>
    <t xml:space="preserve">FINANCIAL STATUS MONTHLY REPORT -  December 31, 2011                           HISTORICAL PRESERVATION </t>
  </si>
  <si>
    <t>Contractural-QR Code</t>
  </si>
  <si>
    <t>Contractural-Design Handbook</t>
  </si>
  <si>
    <t>Contractural-Preservation Training (No match and</t>
  </si>
  <si>
    <t xml:space="preserve">      separate draw from CLG Grant)</t>
  </si>
  <si>
    <t>2012-2013 CLG Funding</t>
  </si>
  <si>
    <t>HISTORICAL PRESERVATION - 2012-2013 CLG Grant Funding       Project #SD-12-022</t>
  </si>
  <si>
    <t>7/3</t>
  </si>
  <si>
    <t>Dakota Business 2300</t>
  </si>
  <si>
    <t>Jan-June 2012 Expenditures</t>
  </si>
  <si>
    <t>Jan-June 2012 Remaining balance</t>
  </si>
  <si>
    <t>Add HPC Individual funds-Training</t>
  </si>
  <si>
    <t>Add Contract-QR Codes</t>
  </si>
  <si>
    <t>8/7</t>
  </si>
  <si>
    <t>Dakota Business 700</t>
  </si>
  <si>
    <t>8/21</t>
  </si>
  <si>
    <t>766150</t>
  </si>
  <si>
    <t>766311</t>
  </si>
  <si>
    <t>765280</t>
  </si>
  <si>
    <t>765278</t>
  </si>
  <si>
    <t>766312</t>
  </si>
  <si>
    <t>Western Stationers-copy paper</t>
  </si>
  <si>
    <t>766088</t>
  </si>
  <si>
    <t>SD Hisorical Society</t>
  </si>
  <si>
    <t>Unencumbered Discretionary Funds</t>
  </si>
  <si>
    <t>10/2</t>
  </si>
  <si>
    <t>768724</t>
  </si>
  <si>
    <t>TDG Communications</t>
  </si>
  <si>
    <t>11/20</t>
  </si>
  <si>
    <t>773058</t>
  </si>
  <si>
    <t>BH Home Show Booth Rental</t>
  </si>
  <si>
    <t>11/6</t>
  </si>
  <si>
    <t>772110</t>
  </si>
  <si>
    <t>774646</t>
  </si>
  <si>
    <t>Add in Destination Rapid Funds used for project</t>
  </si>
  <si>
    <t>Commission Discretionary Funds</t>
  </si>
  <si>
    <t>TDG Communications-QR Code Project</t>
  </si>
  <si>
    <t>West Blvd Assoc-Dakota Middle-Chairs-</t>
  </si>
  <si>
    <t>12/4</t>
  </si>
  <si>
    <t>774500</t>
  </si>
  <si>
    <t>775850</t>
  </si>
  <si>
    <t>FINANCIAL STATUS MONTHLY REPORT    December 31, 2012</t>
  </si>
  <si>
    <t>12/31/2012 Finance Balance</t>
  </si>
  <si>
    <t>12/31/2012 Department Budget</t>
  </si>
  <si>
    <t>Rapid City Journal-Design Guidelines</t>
  </si>
  <si>
    <t>QR Codes</t>
  </si>
  <si>
    <t>Jul-Dec 2012 Expenditures</t>
  </si>
  <si>
    <t>3/19</t>
  </si>
  <si>
    <t>2/5</t>
  </si>
  <si>
    <t>Western Stationers-copier paper</t>
  </si>
  <si>
    <t>3/5</t>
  </si>
  <si>
    <t>1/23</t>
  </si>
  <si>
    <t>778961</t>
  </si>
  <si>
    <t>National Trust</t>
  </si>
  <si>
    <t>4/2</t>
  </si>
  <si>
    <t>4/16</t>
  </si>
  <si>
    <t>4/25</t>
  </si>
  <si>
    <t>788758</t>
  </si>
  <si>
    <t>SD State Historial Society-Kessloff, Shelton &amp; Rom</t>
  </si>
  <si>
    <t>4/7</t>
  </si>
  <si>
    <t>787679</t>
  </si>
  <si>
    <t>Time Equip. Rental-Home Show</t>
  </si>
  <si>
    <t>5/7</t>
  </si>
  <si>
    <t>5/21</t>
  </si>
  <si>
    <t>787680</t>
  </si>
  <si>
    <t>Jean Kessloff-2 Childrens Railroad Hats-Home Show Raffle</t>
  </si>
  <si>
    <t>5/30</t>
  </si>
  <si>
    <t>Jean Kessloff-Photo Mat-Preservation Month Award</t>
  </si>
  <si>
    <t>Jean Kessloff-Mileage reimb to Hill City for Home Show Display</t>
  </si>
  <si>
    <t>6/4</t>
  </si>
  <si>
    <t xml:space="preserve">Western Stationers </t>
  </si>
  <si>
    <t>6/11</t>
  </si>
  <si>
    <t>2012 Carryover</t>
  </si>
  <si>
    <t>7/29</t>
  </si>
  <si>
    <t>SD State Historical Society-Exhibit rentals</t>
  </si>
  <si>
    <t>7/2</t>
  </si>
  <si>
    <t>7/31</t>
  </si>
  <si>
    <t>Jimmy John's-Tip-Training Session</t>
  </si>
  <si>
    <t>Jimmy John's-Catered lunch-Training Session</t>
  </si>
  <si>
    <t>SD State Historical Society</t>
  </si>
  <si>
    <t>79776</t>
  </si>
  <si>
    <t>8/9</t>
  </si>
  <si>
    <t>798777</t>
  </si>
  <si>
    <t>Winter &amp; Company</t>
  </si>
  <si>
    <t>'8/6</t>
  </si>
  <si>
    <t>8/6</t>
  </si>
  <si>
    <t>BH Association of Realtors</t>
  </si>
  <si>
    <t>8/8</t>
  </si>
  <si>
    <t>Dakota Business</t>
  </si>
  <si>
    <t>8/12</t>
  </si>
  <si>
    <t>8/13</t>
  </si>
  <si>
    <t>Contractural - Website Design</t>
  </si>
  <si>
    <t>8/20</t>
  </si>
  <si>
    <t>799768</t>
  </si>
  <si>
    <t>Robert Sharp &amp; Associates</t>
  </si>
  <si>
    <t>FINANCIAL STATUS MONTHLY REPORT    August 20, 2013</t>
  </si>
  <si>
    <t>8/20/2013 Finance Balance</t>
  </si>
  <si>
    <t>8/20/2013 Department Budget</t>
  </si>
  <si>
    <t>City of Rapid City-Historic Street Signs</t>
  </si>
  <si>
    <t>HISTORICAL PRESERVATION - 2013-2014 CLG Grant Funding       Project #SD-13-022</t>
  </si>
  <si>
    <t>Contractural-HPC Website</t>
  </si>
  <si>
    <t>Contractural-West Blvd Historic District Resurvey</t>
  </si>
  <si>
    <t>2013-2014 CLG Funding</t>
  </si>
  <si>
    <t>9/17</t>
  </si>
  <si>
    <t>Sharp 700/2300 Copiers</t>
  </si>
  <si>
    <t>10/8</t>
  </si>
  <si>
    <t>FINANCIAL STATUS MONTHLY REPORT    October 31, 2013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</si>
</sst>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164" formatCode="m/d"/>
    <numFmt numFmtId="165" formatCode="0_);\(0\)"/>
    <numFmt numFmtId="166" formatCode="&quot;$&quot;#,##0.00"/>
    <numFmt numFmtId="167" formatCode="m/d;@"/>
    <numFmt numFmtId="168" formatCode="&quot;$&quot;#,##0.00;[Red]&quot;$&quot;#,##0.00"/>
    <numFmt numFmtId="169" formatCode="m/d/yy;@"/>
  </numFmts>
  <fonts count="8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sz val="9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/>
    <xf numFmtId="14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166" fontId="2" fillId="0" borderId="0" xfId="0" applyNumberFormat="1" applyFont="1" applyFill="1"/>
    <xf numFmtId="10" fontId="2" fillId="0" borderId="0" xfId="0" applyNumberFormat="1" applyFont="1" applyFill="1" applyProtection="1"/>
    <xf numFmtId="166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NumberFormat="1" applyFont="1" applyFill="1" applyAlignment="1">
      <alignment horizontal="left"/>
    </xf>
    <xf numFmtId="10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quotePrefix="1" applyFont="1" applyFill="1" applyAlignment="1">
      <alignment horizontal="right"/>
    </xf>
    <xf numFmtId="166" fontId="2" fillId="0" borderId="0" xfId="0" applyNumberFormat="1" applyFont="1" applyFill="1" applyBorder="1"/>
    <xf numFmtId="0" fontId="2" fillId="0" borderId="0" xfId="0" quotePrefix="1" applyFont="1" applyFill="1" applyBorder="1" applyAlignment="1">
      <alignment horizontal="right"/>
    </xf>
    <xf numFmtId="0" fontId="2" fillId="0" borderId="0" xfId="0" applyFont="1" applyFill="1" applyBorder="1"/>
    <xf numFmtId="167" fontId="1" fillId="0" borderId="0" xfId="0" quotePrefix="1" applyNumberFormat="1" applyFon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167" fontId="2" fillId="0" borderId="0" xfId="0" applyNumberFormat="1" applyFont="1" applyFill="1" applyAlignment="1">
      <alignment horizontal="center"/>
    </xf>
    <xf numFmtId="167" fontId="2" fillId="0" borderId="0" xfId="0" quotePrefix="1" applyNumberFormat="1" applyFont="1" applyFill="1" applyAlignment="1">
      <alignment horizontal="center"/>
    </xf>
    <xf numFmtId="168" fontId="2" fillId="0" borderId="0" xfId="0" applyNumberFormat="1" applyFont="1" applyFill="1"/>
    <xf numFmtId="168" fontId="1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left"/>
    </xf>
    <xf numFmtId="168" fontId="2" fillId="0" borderId="0" xfId="0" applyNumberFormat="1" applyFont="1" applyFill="1" applyBorder="1"/>
    <xf numFmtId="164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0" fillId="0" borderId="0" xfId="0" applyFill="1"/>
    <xf numFmtId="164" fontId="5" fillId="0" borderId="0" xfId="0" quotePrefix="1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166" fontId="0" fillId="0" borderId="0" xfId="0" applyNumberFormat="1" applyFill="1"/>
    <xf numFmtId="10" fontId="0" fillId="0" borderId="0" xfId="0" applyNumberFormat="1" applyFill="1" applyProtection="1"/>
    <xf numFmtId="169" fontId="0" fillId="0" borderId="0" xfId="0" quotePrefix="1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166" fontId="0" fillId="0" borderId="0" xfId="0" applyNumberFormat="1" applyFill="1" applyAlignment="1">
      <alignment horizontal="left"/>
    </xf>
    <xf numFmtId="166" fontId="0" fillId="0" borderId="0" xfId="0" applyNumberFormat="1" applyFill="1" applyAlignment="1">
      <alignment horizontal="right"/>
    </xf>
    <xf numFmtId="164" fontId="0" fillId="0" borderId="0" xfId="0" quotePrefix="1" applyNumberFormat="1" applyFill="1" applyAlignment="1">
      <alignment horizontal="left"/>
    </xf>
    <xf numFmtId="165" fontId="0" fillId="0" borderId="0" xfId="0" quotePrefix="1" applyNumberFormat="1" applyFill="1" applyAlignment="1">
      <alignment horizontal="left"/>
    </xf>
    <xf numFmtId="0" fontId="0" fillId="0" borderId="0" xfId="0" applyFill="1" applyAlignment="1">
      <alignment horizontal="left"/>
    </xf>
    <xf numFmtId="166" fontId="0" fillId="0" borderId="0" xfId="0" applyNumberFormat="1" applyFill="1" applyBorder="1"/>
    <xf numFmtId="169" fontId="0" fillId="0" borderId="0" xfId="0" applyNumberFormat="1" applyFill="1" applyAlignment="1">
      <alignment horizontal="left"/>
    </xf>
    <xf numFmtId="0" fontId="3" fillId="0" borderId="0" xfId="0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left"/>
    </xf>
    <xf numFmtId="9" fontId="0" fillId="0" borderId="0" xfId="1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66" fontId="2" fillId="0" borderId="0" xfId="0" applyNumberFormat="1" applyFont="1" applyFill="1" applyBorder="1"/>
    <xf numFmtId="167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/>
    <xf numFmtId="167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10" fontId="2" fillId="0" borderId="0" xfId="0" applyNumberFormat="1" applyFont="1" applyFill="1" applyBorder="1" applyProtection="1"/>
    <xf numFmtId="0" fontId="2" fillId="0" borderId="0" xfId="0" quotePrefix="1" applyFont="1" applyFill="1"/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</cellXfs>
  <cellStyles count="4">
    <cellStyle name="Currency 2" xfId="2"/>
    <cellStyle name="Normal" xfId="0" builtinId="0"/>
    <cellStyle name="Percent" xfId="1" builtinId="5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rban\Sharlene\EXCEL\707_HPC\2011\2011HPC_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b"/>
      <sheetName val="2011a"/>
      <sheetName val="2011b"/>
      <sheetName val="DiscFunds"/>
    </sheetNames>
    <sheetDataSet>
      <sheetData sheetId="0"/>
      <sheetData sheetId="1">
        <row r="34">
          <cell r="I34">
            <v>130.5</v>
          </cell>
          <cell r="J34">
            <v>280.25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opLeftCell="A35" workbookViewId="0">
      <selection activeCell="L70" sqref="L70"/>
    </sheetView>
  </sheetViews>
  <sheetFormatPr defaultRowHeight="12"/>
  <cols>
    <col min="1" max="1" width="8.42578125" style="21" customWidth="1"/>
    <col min="2" max="2" width="10.5703125" style="10" customWidth="1"/>
    <col min="3" max="3" width="34.140625" style="1" customWidth="1"/>
    <col min="4" max="5" width="12" style="1" customWidth="1"/>
    <col min="6" max="6" width="11.85546875" style="1" customWidth="1"/>
    <col min="7" max="8" width="10.42578125" style="1" customWidth="1"/>
    <col min="9" max="9" width="10.28515625" style="1" customWidth="1"/>
    <col min="10" max="10" width="11.42578125" style="23" customWidth="1"/>
    <col min="11" max="11" width="10.42578125" style="1" customWidth="1"/>
    <col min="12" max="16384" width="9.140625" style="1"/>
  </cols>
  <sheetData>
    <row r="1" spans="1:11">
      <c r="A1" s="63" t="s">
        <v>150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3" t="s">
        <v>115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>
      <c r="A3" s="57"/>
      <c r="B3" s="3"/>
      <c r="C3" s="53"/>
      <c r="D3" s="53"/>
      <c r="E3" s="53"/>
      <c r="F3" s="53"/>
      <c r="G3" s="53"/>
      <c r="H3" s="53"/>
      <c r="I3" s="53"/>
      <c r="J3" s="58"/>
      <c r="K3" s="53"/>
    </row>
    <row r="4" spans="1:11">
      <c r="A4" s="19" t="s">
        <v>0</v>
      </c>
      <c r="B4" s="3"/>
      <c r="C4" s="53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4" t="s">
        <v>8</v>
      </c>
    </row>
    <row r="5" spans="1:11">
      <c r="A5" s="20" t="s">
        <v>9</v>
      </c>
      <c r="B5" s="5" t="s">
        <v>10</v>
      </c>
      <c r="C5" s="4" t="s">
        <v>11</v>
      </c>
      <c r="D5" s="4" t="s">
        <v>12</v>
      </c>
      <c r="E5" s="4" t="s">
        <v>6</v>
      </c>
      <c r="F5" s="4" t="s">
        <v>6</v>
      </c>
      <c r="G5" s="4" t="s">
        <v>6</v>
      </c>
      <c r="H5" s="4" t="s">
        <v>6</v>
      </c>
      <c r="I5" s="4" t="s">
        <v>13</v>
      </c>
      <c r="J5" s="24" t="s">
        <v>14</v>
      </c>
      <c r="K5" s="4" t="s">
        <v>7</v>
      </c>
    </row>
    <row r="6" spans="1:11">
      <c r="A6" s="57"/>
      <c r="B6" s="54"/>
      <c r="C6" s="53"/>
      <c r="D6" s="53"/>
      <c r="E6" s="53"/>
      <c r="F6" s="53"/>
      <c r="G6" s="53"/>
      <c r="H6" s="53"/>
      <c r="I6" s="53"/>
      <c r="J6" s="58"/>
      <c r="K6" s="53"/>
    </row>
    <row r="7" spans="1:11">
      <c r="A7" s="57"/>
      <c r="B7" s="54"/>
      <c r="C7" s="53"/>
      <c r="D7" s="6"/>
      <c r="E7" s="6"/>
      <c r="F7" s="6"/>
      <c r="G7" s="6"/>
      <c r="H7" s="6"/>
      <c r="I7" s="6"/>
      <c r="J7" s="58"/>
      <c r="K7" s="7"/>
    </row>
    <row r="8" spans="1:11">
      <c r="A8" s="57"/>
      <c r="B8" s="3" t="s">
        <v>15</v>
      </c>
      <c r="C8" s="53"/>
      <c r="D8" s="6">
        <v>275</v>
      </c>
      <c r="E8" s="6"/>
      <c r="F8" s="6"/>
      <c r="G8" s="6"/>
      <c r="H8" s="6"/>
      <c r="I8" s="8"/>
      <c r="J8" s="25">
        <f>D8</f>
        <v>275</v>
      </c>
      <c r="K8" s="53"/>
    </row>
    <row r="9" spans="1:11">
      <c r="A9" s="22" t="s">
        <v>124</v>
      </c>
      <c r="B9" s="9" t="s">
        <v>131</v>
      </c>
      <c r="C9" s="54" t="s">
        <v>132</v>
      </c>
      <c r="D9" s="6"/>
      <c r="E9" s="6"/>
      <c r="F9" s="6"/>
      <c r="G9" s="6"/>
      <c r="H9" s="6">
        <v>45</v>
      </c>
      <c r="I9" s="6">
        <f>E9+F9+G9+H9+I8</f>
        <v>45</v>
      </c>
      <c r="J9" s="58">
        <f>$J$8-I9</f>
        <v>230</v>
      </c>
      <c r="K9" s="7">
        <f>J9/$J$8</f>
        <v>0.83636363636363631</v>
      </c>
    </row>
    <row r="10" spans="1:11">
      <c r="A10" s="22"/>
      <c r="B10" s="9"/>
      <c r="C10" s="54"/>
      <c r="D10" s="6"/>
      <c r="E10" s="6"/>
      <c r="F10" s="6"/>
      <c r="G10" s="6"/>
      <c r="H10" s="6"/>
      <c r="I10" s="6"/>
      <c r="J10" s="58"/>
      <c r="K10" s="7"/>
    </row>
    <row r="11" spans="1:11">
      <c r="A11" s="57"/>
      <c r="B11" s="54"/>
      <c r="C11" s="53"/>
      <c r="D11" s="6"/>
      <c r="E11" s="6"/>
      <c r="F11" s="6"/>
      <c r="G11" s="6"/>
      <c r="H11" s="6"/>
      <c r="I11" s="6"/>
      <c r="J11" s="58"/>
      <c r="K11" s="7"/>
    </row>
    <row r="12" spans="1:11">
      <c r="A12" s="57"/>
      <c r="B12" s="54" t="s">
        <v>26</v>
      </c>
      <c r="C12" s="11"/>
      <c r="D12" s="6">
        <v>1500</v>
      </c>
      <c r="E12" s="6"/>
      <c r="F12" s="6"/>
      <c r="G12" s="6"/>
      <c r="H12" s="6"/>
      <c r="I12" s="6"/>
      <c r="J12" s="25">
        <f>D12</f>
        <v>1500</v>
      </c>
      <c r="K12" s="7"/>
    </row>
    <row r="13" spans="1:11">
      <c r="A13" s="22" t="s">
        <v>116</v>
      </c>
      <c r="B13" s="54">
        <v>761075</v>
      </c>
      <c r="C13" s="53" t="s">
        <v>117</v>
      </c>
      <c r="D13" s="6"/>
      <c r="E13" s="6"/>
      <c r="F13" s="6"/>
      <c r="G13" s="6"/>
      <c r="H13" s="6">
        <v>16.2</v>
      </c>
      <c r="I13" s="6">
        <f>E13+F13+G13+H13+I12</f>
        <v>16.2</v>
      </c>
      <c r="J13" s="58">
        <f>$J$12-I13</f>
        <v>1483.8</v>
      </c>
      <c r="K13" s="7">
        <f>J13/$J$12</f>
        <v>0.98919999999999997</v>
      </c>
    </row>
    <row r="14" spans="1:11">
      <c r="A14" s="22" t="s">
        <v>122</v>
      </c>
      <c r="B14" s="54">
        <v>764353</v>
      </c>
      <c r="C14" s="53" t="s">
        <v>117</v>
      </c>
      <c r="D14" s="6"/>
      <c r="E14" s="6"/>
      <c r="F14" s="6"/>
      <c r="G14" s="6"/>
      <c r="H14" s="6">
        <v>7.17</v>
      </c>
      <c r="I14" s="6">
        <f t="shared" ref="I14:I25" si="0">E14+F14+G14+H14+I13</f>
        <v>23.369999999999997</v>
      </c>
      <c r="J14" s="58">
        <f t="shared" ref="J14:J25" si="1">$J$12-I14</f>
        <v>1476.63</v>
      </c>
      <c r="K14" s="7">
        <f t="shared" ref="K14:K25" si="2">J14/$J$12</f>
        <v>0.98442000000000007</v>
      </c>
    </row>
    <row r="15" spans="1:11">
      <c r="A15" s="22" t="s">
        <v>122</v>
      </c>
      <c r="B15" s="54">
        <v>764354</v>
      </c>
      <c r="C15" s="53" t="s">
        <v>117</v>
      </c>
      <c r="D15" s="6"/>
      <c r="E15" s="6"/>
      <c r="F15" s="6"/>
      <c r="G15" s="6"/>
      <c r="H15" s="6">
        <v>2.97</v>
      </c>
      <c r="I15" s="6">
        <f t="shared" si="0"/>
        <v>26.339999999999996</v>
      </c>
      <c r="J15" s="58">
        <f t="shared" si="1"/>
        <v>1473.66</v>
      </c>
      <c r="K15" s="7">
        <f t="shared" si="2"/>
        <v>0.98244000000000009</v>
      </c>
    </row>
    <row r="16" spans="1:11">
      <c r="A16" s="22" t="s">
        <v>122</v>
      </c>
      <c r="B16" s="54">
        <v>764399</v>
      </c>
      <c r="C16" s="53" t="s">
        <v>123</v>
      </c>
      <c r="D16" s="6"/>
      <c r="E16" s="6"/>
      <c r="F16" s="6"/>
      <c r="G16" s="6"/>
      <c r="H16" s="6">
        <v>7.92</v>
      </c>
      <c r="I16" s="6">
        <f t="shared" si="0"/>
        <v>34.26</v>
      </c>
      <c r="J16" s="58">
        <f t="shared" si="1"/>
        <v>1465.74</v>
      </c>
      <c r="K16" s="7">
        <f t="shared" si="2"/>
        <v>0.97716000000000003</v>
      </c>
    </row>
    <row r="17" spans="1:11">
      <c r="A17" s="22" t="s">
        <v>124</v>
      </c>
      <c r="B17" s="9" t="s">
        <v>125</v>
      </c>
      <c r="C17" s="53" t="s">
        <v>123</v>
      </c>
      <c r="D17" s="6"/>
      <c r="E17" s="6"/>
      <c r="F17" s="6"/>
      <c r="G17" s="6"/>
      <c r="H17" s="6">
        <v>66.89</v>
      </c>
      <c r="I17" s="6">
        <f t="shared" si="0"/>
        <v>101.15</v>
      </c>
      <c r="J17" s="58">
        <f t="shared" si="1"/>
        <v>1398.85</v>
      </c>
      <c r="K17" s="7">
        <f t="shared" si="2"/>
        <v>0.93256666666666665</v>
      </c>
    </row>
    <row r="18" spans="1:11">
      <c r="A18" s="22" t="s">
        <v>124</v>
      </c>
      <c r="B18" s="9" t="s">
        <v>126</v>
      </c>
      <c r="C18" s="53" t="s">
        <v>117</v>
      </c>
      <c r="D18" s="6"/>
      <c r="E18" s="6"/>
      <c r="F18" s="6"/>
      <c r="G18" s="6"/>
      <c r="H18" s="6">
        <v>1.64</v>
      </c>
      <c r="I18" s="6">
        <f t="shared" si="0"/>
        <v>102.79</v>
      </c>
      <c r="J18" s="58">
        <f t="shared" si="1"/>
        <v>1397.21</v>
      </c>
      <c r="K18" s="7">
        <f t="shared" si="2"/>
        <v>0.93147333333333338</v>
      </c>
    </row>
    <row r="19" spans="1:11">
      <c r="A19" s="22" t="s">
        <v>122</v>
      </c>
      <c r="B19" s="9" t="s">
        <v>127</v>
      </c>
      <c r="C19" s="53" t="s">
        <v>27</v>
      </c>
      <c r="D19" s="6"/>
      <c r="E19" s="6"/>
      <c r="F19" s="6"/>
      <c r="G19" s="6"/>
      <c r="H19" s="6">
        <v>2.5</v>
      </c>
      <c r="I19" s="6">
        <f t="shared" si="0"/>
        <v>105.29</v>
      </c>
      <c r="J19" s="58">
        <f t="shared" si="1"/>
        <v>1394.71</v>
      </c>
      <c r="K19" s="7">
        <f t="shared" si="2"/>
        <v>0.92980666666666667</v>
      </c>
    </row>
    <row r="20" spans="1:11">
      <c r="A20" s="22" t="s">
        <v>122</v>
      </c>
      <c r="B20" s="9" t="s">
        <v>128</v>
      </c>
      <c r="C20" s="53" t="s">
        <v>27</v>
      </c>
      <c r="D20" s="6"/>
      <c r="E20" s="6"/>
      <c r="F20" s="6"/>
      <c r="G20" s="6"/>
      <c r="H20" s="6">
        <v>5.75</v>
      </c>
      <c r="I20" s="6">
        <f t="shared" si="0"/>
        <v>111.04</v>
      </c>
      <c r="J20" s="58">
        <f t="shared" si="1"/>
        <v>1388.96</v>
      </c>
      <c r="K20" s="7">
        <f t="shared" si="2"/>
        <v>0.92597333333333331</v>
      </c>
    </row>
    <row r="21" spans="1:11">
      <c r="A21" s="22" t="s">
        <v>124</v>
      </c>
      <c r="B21" s="9" t="s">
        <v>129</v>
      </c>
      <c r="C21" s="53" t="s">
        <v>130</v>
      </c>
      <c r="D21" s="6"/>
      <c r="E21" s="6"/>
      <c r="F21" s="6"/>
      <c r="G21" s="6"/>
      <c r="H21" s="6">
        <v>32.54</v>
      </c>
      <c r="I21" s="6">
        <f t="shared" si="0"/>
        <v>143.58000000000001</v>
      </c>
      <c r="J21" s="58">
        <f t="shared" si="1"/>
        <v>1356.42</v>
      </c>
      <c r="K21" s="7">
        <f t="shared" si="2"/>
        <v>0.90428000000000008</v>
      </c>
    </row>
    <row r="22" spans="1:11">
      <c r="A22" s="22" t="s">
        <v>140</v>
      </c>
      <c r="B22" s="9" t="s">
        <v>141</v>
      </c>
      <c r="C22" s="53" t="s">
        <v>123</v>
      </c>
      <c r="D22" s="6"/>
      <c r="E22" s="6"/>
      <c r="F22" s="6"/>
      <c r="G22" s="6"/>
      <c r="H22" s="6">
        <v>0.43</v>
      </c>
      <c r="I22" s="6">
        <f t="shared" si="0"/>
        <v>144.01000000000002</v>
      </c>
      <c r="J22" s="58">
        <f t="shared" si="1"/>
        <v>1355.99</v>
      </c>
      <c r="K22" s="7">
        <f t="shared" si="2"/>
        <v>0.90399333333333332</v>
      </c>
    </row>
    <row r="23" spans="1:11">
      <c r="A23" s="22" t="s">
        <v>137</v>
      </c>
      <c r="B23" s="9" t="s">
        <v>142</v>
      </c>
      <c r="C23" s="53" t="s">
        <v>27</v>
      </c>
      <c r="D23" s="6"/>
      <c r="E23" s="6"/>
      <c r="F23" s="6"/>
      <c r="G23" s="6"/>
      <c r="H23" s="6">
        <v>0.42</v>
      </c>
      <c r="I23" s="6">
        <f t="shared" si="0"/>
        <v>144.43</v>
      </c>
      <c r="J23" s="58">
        <f t="shared" si="1"/>
        <v>1355.57</v>
      </c>
      <c r="K23" s="7">
        <f t="shared" si="2"/>
        <v>0.90371333333333326</v>
      </c>
    </row>
    <row r="24" spans="1:11">
      <c r="A24" s="22" t="s">
        <v>147</v>
      </c>
      <c r="B24" s="9" t="s">
        <v>149</v>
      </c>
      <c r="C24" s="53" t="s">
        <v>27</v>
      </c>
      <c r="D24" s="6"/>
      <c r="E24" s="6"/>
      <c r="F24" s="6"/>
      <c r="G24" s="6"/>
      <c r="H24" s="6">
        <v>0.42</v>
      </c>
      <c r="I24" s="6">
        <f t="shared" si="0"/>
        <v>144.85</v>
      </c>
      <c r="J24" s="58">
        <f t="shared" si="1"/>
        <v>1355.15</v>
      </c>
      <c r="K24" s="7">
        <f t="shared" si="2"/>
        <v>0.90343333333333342</v>
      </c>
    </row>
    <row r="25" spans="1:11">
      <c r="A25" s="22" t="s">
        <v>147</v>
      </c>
      <c r="B25" s="9" t="s">
        <v>148</v>
      </c>
      <c r="C25" s="53" t="s">
        <v>153</v>
      </c>
      <c r="D25" s="6"/>
      <c r="E25" s="6"/>
      <c r="F25" s="6"/>
      <c r="G25" s="6"/>
      <c r="H25" s="6">
        <v>57.69</v>
      </c>
      <c r="I25" s="6">
        <f t="shared" si="0"/>
        <v>202.54</v>
      </c>
      <c r="J25" s="58">
        <f t="shared" si="1"/>
        <v>1297.46</v>
      </c>
      <c r="K25" s="7">
        <f t="shared" si="2"/>
        <v>0.86497333333333337</v>
      </c>
    </row>
    <row r="26" spans="1:11">
      <c r="A26" s="22"/>
      <c r="B26" s="9"/>
      <c r="C26" s="53"/>
      <c r="D26" s="6"/>
      <c r="E26" s="6"/>
      <c r="F26" s="6"/>
      <c r="G26" s="6"/>
      <c r="H26" s="6"/>
      <c r="I26" s="6"/>
      <c r="J26" s="58"/>
      <c r="K26" s="7"/>
    </row>
    <row r="27" spans="1:11">
      <c r="A27" s="22"/>
      <c r="B27" s="12"/>
      <c r="C27" s="53"/>
      <c r="D27" s="6"/>
      <c r="E27" s="6"/>
      <c r="F27" s="6"/>
      <c r="G27" s="6"/>
      <c r="H27" s="6"/>
      <c r="I27" s="6"/>
      <c r="J27" s="58"/>
      <c r="K27" s="7"/>
    </row>
    <row r="28" spans="1:11">
      <c r="A28" s="57"/>
      <c r="B28" s="9" t="s">
        <v>32</v>
      </c>
      <c r="C28" s="53"/>
      <c r="D28" s="6">
        <v>2225</v>
      </c>
      <c r="E28" s="6"/>
      <c r="F28" s="6"/>
      <c r="G28" s="6"/>
      <c r="H28" s="6"/>
      <c r="I28" s="6"/>
      <c r="J28" s="25">
        <f>+D28</f>
        <v>2225</v>
      </c>
      <c r="K28" s="7"/>
    </row>
    <row r="29" spans="1:11">
      <c r="A29" s="22" t="s">
        <v>137</v>
      </c>
      <c r="B29" s="9" t="s">
        <v>138</v>
      </c>
      <c r="C29" s="53" t="s">
        <v>139</v>
      </c>
      <c r="D29" s="6"/>
      <c r="E29" s="6"/>
      <c r="F29" s="6"/>
      <c r="G29" s="6"/>
      <c r="H29" s="6">
        <v>990</v>
      </c>
      <c r="I29" s="6">
        <f>E29+F29+G29+H29+I28</f>
        <v>990</v>
      </c>
      <c r="J29" s="58">
        <f>$J$28-I29</f>
        <v>1235</v>
      </c>
      <c r="K29" s="7">
        <f>J29/$J$28</f>
        <v>0.55505617977528088</v>
      </c>
    </row>
    <row r="30" spans="1:11">
      <c r="A30" s="57" t="s">
        <v>21</v>
      </c>
      <c r="B30" s="9" t="s">
        <v>21</v>
      </c>
      <c r="C30" s="53" t="s">
        <v>21</v>
      </c>
      <c r="D30" s="6"/>
      <c r="E30" s="6"/>
      <c r="F30" s="6"/>
      <c r="G30" s="6"/>
      <c r="H30" s="6">
        <v>0</v>
      </c>
      <c r="I30" s="6">
        <f t="shared" ref="I30" si="3">E30+F30+G30+H30+I29</f>
        <v>990</v>
      </c>
      <c r="J30" s="58">
        <f>$J$28-I30</f>
        <v>1235</v>
      </c>
      <c r="K30" s="7">
        <f>J30/$J$28</f>
        <v>0.55505617977528088</v>
      </c>
    </row>
    <row r="31" spans="1:11">
      <c r="A31" s="22"/>
      <c r="B31" s="9"/>
      <c r="C31" s="53"/>
      <c r="D31" s="6"/>
      <c r="E31" s="6"/>
      <c r="F31" s="6"/>
      <c r="G31" s="6"/>
      <c r="H31" s="6"/>
      <c r="I31" s="6"/>
      <c r="J31" s="58"/>
      <c r="K31" s="7"/>
    </row>
    <row r="32" spans="1:11">
      <c r="A32" s="57"/>
      <c r="B32" s="9"/>
      <c r="C32" s="53"/>
      <c r="D32" s="6"/>
      <c r="E32" s="6"/>
      <c r="F32" s="6"/>
      <c r="G32" s="6"/>
      <c r="H32" s="6"/>
      <c r="I32" s="6"/>
      <c r="J32" s="58"/>
      <c r="K32" s="7"/>
    </row>
    <row r="33" spans="1:11">
      <c r="A33" s="57"/>
      <c r="B33" s="54" t="s">
        <v>110</v>
      </c>
      <c r="C33" s="53"/>
      <c r="D33" s="6">
        <v>6410</v>
      </c>
      <c r="E33" s="6"/>
      <c r="F33" s="6"/>
      <c r="G33" s="6"/>
      <c r="H33" s="6"/>
      <c r="I33" s="6"/>
      <c r="J33" s="25">
        <f>D33</f>
        <v>6410</v>
      </c>
      <c r="K33" s="7"/>
    </row>
    <row r="34" spans="1:11">
      <c r="A34" s="22" t="s">
        <v>134</v>
      </c>
      <c r="B34" s="9" t="s">
        <v>135</v>
      </c>
      <c r="C34" s="53" t="s">
        <v>136</v>
      </c>
      <c r="D34" s="6"/>
      <c r="E34" s="6"/>
      <c r="F34" s="6"/>
      <c r="G34" s="6"/>
      <c r="H34" s="6">
        <v>6410</v>
      </c>
      <c r="I34" s="6">
        <f>E34+F34+G34+H34+I33</f>
        <v>6410</v>
      </c>
      <c r="J34" s="58">
        <f>$J$33-I34</f>
        <v>0</v>
      </c>
      <c r="K34" s="7">
        <f>J34/$J$33</f>
        <v>0</v>
      </c>
    </row>
    <row r="35" spans="1:11">
      <c r="A35" s="57"/>
      <c r="B35" s="9"/>
      <c r="C35" s="53" t="s">
        <v>143</v>
      </c>
      <c r="D35" s="6"/>
      <c r="E35" s="6"/>
      <c r="F35" s="6"/>
      <c r="G35" s="6"/>
      <c r="H35" s="6">
        <v>-1200</v>
      </c>
      <c r="I35" s="6">
        <f>E35+F35+G35+H35+I34</f>
        <v>5210</v>
      </c>
      <c r="J35" s="58">
        <f>$J$33-I35</f>
        <v>1200</v>
      </c>
      <c r="K35" s="7">
        <f>J35/$J$33</f>
        <v>0.18720748829953199</v>
      </c>
    </row>
    <row r="36" spans="1:11">
      <c r="A36" s="57"/>
      <c r="B36" s="9"/>
      <c r="C36" s="53" t="s">
        <v>144</v>
      </c>
      <c r="D36" s="6"/>
      <c r="E36" s="6"/>
      <c r="F36" s="6"/>
      <c r="G36" s="6"/>
      <c r="H36" s="6">
        <v>-2000</v>
      </c>
      <c r="I36" s="6">
        <f>E36+F36+G36+H36+I35</f>
        <v>3210</v>
      </c>
      <c r="J36" s="58">
        <f>$J$33-I36</f>
        <v>3200</v>
      </c>
      <c r="K36" s="7">
        <f>J36/$J$33</f>
        <v>0.49921996879875197</v>
      </c>
    </row>
    <row r="37" spans="1:11">
      <c r="A37" s="57"/>
      <c r="B37" s="9"/>
      <c r="C37" s="53"/>
      <c r="D37" s="6"/>
      <c r="E37" s="6"/>
      <c r="F37" s="6"/>
      <c r="G37" s="6"/>
      <c r="H37" s="6"/>
      <c r="I37" s="6"/>
      <c r="J37" s="58"/>
      <c r="K37" s="7"/>
    </row>
    <row r="38" spans="1:11">
      <c r="A38" s="57"/>
      <c r="B38" s="54" t="s">
        <v>111</v>
      </c>
      <c r="C38" s="53"/>
      <c r="D38" s="6">
        <v>12000</v>
      </c>
      <c r="E38" s="6"/>
      <c r="F38" s="6"/>
      <c r="G38" s="6"/>
      <c r="H38" s="6"/>
      <c r="I38" s="6"/>
      <c r="J38" s="25">
        <f>D38</f>
        <v>12000</v>
      </c>
      <c r="K38" s="7"/>
    </row>
    <row r="39" spans="1:11">
      <c r="A39" s="22" t="s">
        <v>134</v>
      </c>
      <c r="B39" s="9"/>
      <c r="C39" s="53"/>
      <c r="D39" s="6"/>
      <c r="E39" s="6"/>
      <c r="F39" s="6"/>
      <c r="G39" s="6"/>
      <c r="H39" s="6"/>
      <c r="I39" s="6">
        <f>E39+F39+G39+H39+I38</f>
        <v>0</v>
      </c>
      <c r="J39" s="58">
        <f>$J$38-I39</f>
        <v>12000</v>
      </c>
      <c r="K39" s="7">
        <f>J39/$J$38</f>
        <v>1</v>
      </c>
    </row>
    <row r="40" spans="1:11">
      <c r="A40" s="57"/>
      <c r="B40" s="9"/>
      <c r="C40" s="53"/>
      <c r="D40" s="6"/>
      <c r="E40" s="6"/>
      <c r="F40" s="6"/>
      <c r="G40" s="6"/>
      <c r="H40" s="6"/>
      <c r="I40" s="6"/>
      <c r="J40" s="58"/>
      <c r="K40" s="7"/>
    </row>
    <row r="41" spans="1:11">
      <c r="A41" s="57"/>
      <c r="B41" s="50" t="s">
        <v>112</v>
      </c>
      <c r="C41" s="51"/>
      <c r="D41" s="6">
        <v>2000</v>
      </c>
      <c r="E41" s="6"/>
      <c r="F41" s="6"/>
      <c r="G41" s="6"/>
      <c r="H41" s="6"/>
      <c r="I41" s="6"/>
      <c r="J41" s="25">
        <f>D41</f>
        <v>2000</v>
      </c>
      <c r="K41" s="7"/>
    </row>
    <row r="42" spans="1:11">
      <c r="A42" s="57"/>
      <c r="B42" s="52" t="s">
        <v>113</v>
      </c>
      <c r="C42" s="51"/>
      <c r="D42" s="6"/>
      <c r="E42" s="6"/>
      <c r="F42" s="6"/>
      <c r="G42" s="6"/>
      <c r="H42" s="6"/>
      <c r="I42" s="6">
        <f>E42+F42+G42+H42+I41</f>
        <v>0</v>
      </c>
      <c r="J42" s="58">
        <f>$J$41-I42</f>
        <v>2000</v>
      </c>
      <c r="K42" s="7">
        <f>J42/$J$41</f>
        <v>1</v>
      </c>
    </row>
    <row r="43" spans="1:11">
      <c r="A43" s="57"/>
      <c r="B43" s="9"/>
      <c r="C43" s="53"/>
      <c r="D43" s="6"/>
      <c r="E43" s="6"/>
      <c r="F43" s="6"/>
      <c r="G43" s="6"/>
      <c r="H43" s="6"/>
      <c r="I43" s="6"/>
      <c r="J43" s="58"/>
      <c r="K43" s="7"/>
    </row>
    <row r="44" spans="1:11">
      <c r="A44" s="57"/>
      <c r="B44" s="9"/>
      <c r="C44" s="53"/>
      <c r="D44" s="6"/>
      <c r="E44" s="6"/>
      <c r="F44" s="6"/>
      <c r="G44" s="6"/>
      <c r="H44" s="6"/>
      <c r="I44" s="6"/>
      <c r="J44" s="58"/>
      <c r="K44" s="7"/>
    </row>
    <row r="45" spans="1:11">
      <c r="A45" s="57"/>
      <c r="B45" s="3" t="s">
        <v>16</v>
      </c>
      <c r="C45" s="53"/>
      <c r="D45" s="6">
        <f>SUM(D7:D44)</f>
        <v>24410</v>
      </c>
      <c r="E45" s="6">
        <f>SUM(E7:E44)</f>
        <v>0</v>
      </c>
      <c r="F45" s="6">
        <f>SUM(F7:F44)</f>
        <v>0</v>
      </c>
      <c r="G45" s="6">
        <f>SUM(G7:G44)</f>
        <v>0</v>
      </c>
      <c r="H45" s="6">
        <f>SUM(H7:H44)</f>
        <v>4447.54</v>
      </c>
      <c r="I45" s="6">
        <f>E45+F45+G45+H45</f>
        <v>4447.54</v>
      </c>
      <c r="J45" s="58">
        <f>D45-I45</f>
        <v>19962.46</v>
      </c>
      <c r="K45" s="7">
        <f>J45/D45</f>
        <v>0.81779844326095863</v>
      </c>
    </row>
    <row r="46" spans="1:11">
      <c r="A46" s="57"/>
      <c r="B46" s="3"/>
      <c r="C46" s="53"/>
      <c r="D46" s="6"/>
      <c r="E46" s="6"/>
      <c r="F46" s="6"/>
      <c r="G46" s="6"/>
      <c r="H46" s="6"/>
      <c r="I46" s="6"/>
      <c r="J46" s="58"/>
      <c r="K46" s="53"/>
    </row>
    <row r="47" spans="1:11">
      <c r="A47" s="57" t="s">
        <v>17</v>
      </c>
      <c r="B47" s="3" t="s">
        <v>114</v>
      </c>
      <c r="C47" s="53"/>
      <c r="D47" s="6">
        <f>D45</f>
        <v>24410</v>
      </c>
      <c r="E47" s="6">
        <f t="shared" ref="E47:K47" si="4">E45</f>
        <v>0</v>
      </c>
      <c r="F47" s="6">
        <f t="shared" si="4"/>
        <v>0</v>
      </c>
      <c r="G47" s="6">
        <f t="shared" si="4"/>
        <v>0</v>
      </c>
      <c r="H47" s="6">
        <f t="shared" si="4"/>
        <v>4447.54</v>
      </c>
      <c r="I47" s="6">
        <f t="shared" si="4"/>
        <v>4447.54</v>
      </c>
      <c r="J47" s="58">
        <f t="shared" si="4"/>
        <v>19962.46</v>
      </c>
      <c r="K47" s="13">
        <f t="shared" si="4"/>
        <v>0.81779844326095863</v>
      </c>
    </row>
    <row r="48" spans="1:11">
      <c r="A48" s="57"/>
      <c r="B48" s="3" t="s">
        <v>18</v>
      </c>
      <c r="C48" s="53"/>
      <c r="D48" s="6">
        <f>SUM(D47:D47)</f>
        <v>24410</v>
      </c>
      <c r="E48" s="6">
        <f>SUM(E47:E47)</f>
        <v>0</v>
      </c>
      <c r="F48" s="6">
        <f>SUM(F47:F47)</f>
        <v>0</v>
      </c>
      <c r="G48" s="6">
        <f>SUM(G47:G47)</f>
        <v>0</v>
      </c>
      <c r="H48" s="6">
        <f>SUM(H47:H47)</f>
        <v>4447.54</v>
      </c>
      <c r="I48" s="6">
        <f>E48+F48+G48+H48</f>
        <v>4447.54</v>
      </c>
      <c r="J48" s="58">
        <f>D48-I48</f>
        <v>19962.46</v>
      </c>
      <c r="K48" s="7">
        <f>J48/D48</f>
        <v>0.81779844326095863</v>
      </c>
    </row>
    <row r="49" spans="1:11">
      <c r="A49" s="57"/>
      <c r="B49" s="3"/>
      <c r="C49" s="54"/>
      <c r="D49" s="53"/>
      <c r="E49" s="53"/>
      <c r="F49" s="53"/>
      <c r="G49" s="53"/>
      <c r="H49" s="55"/>
      <c r="I49" s="53"/>
      <c r="J49" s="26"/>
      <c r="K49" s="53"/>
    </row>
    <row r="50" spans="1:11">
      <c r="A50" s="57"/>
      <c r="B50" s="3"/>
      <c r="C50" s="53"/>
      <c r="D50" s="53"/>
      <c r="E50" s="53"/>
      <c r="F50" s="53"/>
      <c r="G50" s="53"/>
      <c r="H50" s="15"/>
      <c r="I50" s="53"/>
      <c r="J50" s="58"/>
      <c r="K50" s="53"/>
    </row>
    <row r="51" spans="1:11">
      <c r="A51" s="57"/>
      <c r="B51" s="3"/>
      <c r="C51" s="53"/>
      <c r="D51" s="53"/>
      <c r="E51" s="53"/>
      <c r="F51" s="53"/>
      <c r="G51" s="53"/>
      <c r="H51" s="6">
        <v>14241.2</v>
      </c>
      <c r="I51" s="2" t="s">
        <v>151</v>
      </c>
      <c r="J51" s="58"/>
      <c r="K51" s="53"/>
    </row>
    <row r="52" spans="1:11">
      <c r="A52" s="57"/>
      <c r="B52" s="54"/>
      <c r="C52" s="53"/>
      <c r="D52" s="53"/>
      <c r="E52" s="53"/>
      <c r="F52" s="15"/>
      <c r="G52" s="15" t="s">
        <v>19</v>
      </c>
      <c r="H52" s="6">
        <f>E48</f>
        <v>0</v>
      </c>
      <c r="I52" s="54" t="s">
        <v>23</v>
      </c>
      <c r="J52" s="58"/>
      <c r="K52" s="53"/>
    </row>
    <row r="53" spans="1:11">
      <c r="A53" s="57"/>
      <c r="B53" s="54"/>
      <c r="C53" s="53"/>
      <c r="D53" s="53"/>
      <c r="E53" s="53"/>
      <c r="F53" s="15"/>
      <c r="G53" s="15" t="s">
        <v>19</v>
      </c>
      <c r="H53" s="6">
        <f>F48</f>
        <v>0</v>
      </c>
      <c r="I53" s="53" t="s">
        <v>24</v>
      </c>
      <c r="J53" s="58"/>
      <c r="K53" s="53"/>
    </row>
    <row r="54" spans="1:11">
      <c r="A54" s="57"/>
      <c r="B54" s="54"/>
      <c r="C54" s="53"/>
      <c r="D54" s="53"/>
      <c r="E54" s="53"/>
      <c r="F54" s="15"/>
      <c r="G54" s="15" t="s">
        <v>19</v>
      </c>
      <c r="H54" s="6">
        <f>G48</f>
        <v>0</v>
      </c>
      <c r="I54" s="53" t="s">
        <v>25</v>
      </c>
      <c r="J54" s="58"/>
      <c r="K54" s="53"/>
    </row>
    <row r="55" spans="1:11">
      <c r="A55" s="57"/>
      <c r="B55" s="54"/>
      <c r="C55" s="53"/>
      <c r="D55" s="53"/>
      <c r="E55" s="53"/>
      <c r="F55" s="15"/>
      <c r="G55" s="15" t="s">
        <v>19</v>
      </c>
      <c r="H55" s="56">
        <v>0</v>
      </c>
      <c r="I55" s="53" t="s">
        <v>20</v>
      </c>
      <c r="J55" s="58"/>
      <c r="K55" s="53"/>
    </row>
    <row r="56" spans="1:11">
      <c r="A56" s="57"/>
      <c r="B56" s="54"/>
      <c r="C56" s="53"/>
      <c r="D56" s="53"/>
      <c r="E56" s="53"/>
      <c r="F56" s="15"/>
      <c r="G56" s="55" t="s">
        <v>21</v>
      </c>
      <c r="H56" s="56">
        <f>'2013a'!I74</f>
        <v>16770.27</v>
      </c>
      <c r="I56" s="53" t="s">
        <v>118</v>
      </c>
      <c r="J56" s="58"/>
      <c r="K56" s="53"/>
    </row>
    <row r="57" spans="1:11">
      <c r="A57" s="57"/>
      <c r="B57" s="54"/>
      <c r="C57" s="53"/>
      <c r="D57" s="53"/>
      <c r="E57" s="53"/>
      <c r="F57" s="15"/>
      <c r="G57" s="55" t="s">
        <v>19</v>
      </c>
      <c r="H57" s="56">
        <f>'2013a'!J74</f>
        <v>3192.1899999999987</v>
      </c>
      <c r="I57" s="53" t="s">
        <v>119</v>
      </c>
      <c r="J57" s="58"/>
      <c r="K57" s="53"/>
    </row>
    <row r="58" spans="1:11">
      <c r="A58" s="57"/>
      <c r="B58" s="54"/>
      <c r="C58" s="53"/>
      <c r="D58" s="53"/>
      <c r="E58" s="53"/>
      <c r="F58" s="15"/>
      <c r="G58" s="15" t="s">
        <v>22</v>
      </c>
      <c r="H58" s="56">
        <v>0</v>
      </c>
      <c r="I58" s="53" t="s">
        <v>30</v>
      </c>
      <c r="J58" s="58"/>
      <c r="K58" s="53"/>
    </row>
    <row r="59" spans="1:11">
      <c r="A59" s="57"/>
      <c r="B59" s="54"/>
      <c r="C59" s="53"/>
      <c r="D59" s="53"/>
      <c r="E59" s="53"/>
      <c r="F59" s="15"/>
      <c r="G59" s="15" t="s">
        <v>22</v>
      </c>
      <c r="H59" s="56">
        <v>6410</v>
      </c>
      <c r="I59" s="53" t="s">
        <v>121</v>
      </c>
      <c r="J59" s="58"/>
      <c r="K59" s="53"/>
    </row>
    <row r="60" spans="1:11">
      <c r="A60" s="57"/>
      <c r="B60" s="54"/>
      <c r="C60" s="53"/>
      <c r="D60" s="53"/>
      <c r="E60" s="53"/>
      <c r="F60" s="53"/>
      <c r="G60" s="15" t="s">
        <v>22</v>
      </c>
      <c r="H60" s="56">
        <v>2000</v>
      </c>
      <c r="I60" s="53" t="s">
        <v>120</v>
      </c>
      <c r="J60" s="58"/>
      <c r="K60" s="53"/>
    </row>
    <row r="61" spans="1:11">
      <c r="A61" s="57"/>
      <c r="B61" s="54"/>
      <c r="C61" s="53"/>
      <c r="D61" s="53"/>
      <c r="E61" s="53"/>
      <c r="F61" s="53"/>
      <c r="G61" s="55" t="s">
        <v>19</v>
      </c>
      <c r="H61" s="56">
        <v>653.54</v>
      </c>
      <c r="I61" s="53" t="s">
        <v>133</v>
      </c>
      <c r="J61" s="58"/>
      <c r="K61" s="53"/>
    </row>
    <row r="62" spans="1:11">
      <c r="A62" s="57"/>
      <c r="B62" s="54"/>
      <c r="C62" s="53"/>
      <c r="D62" s="53"/>
      <c r="E62" s="53"/>
      <c r="F62" s="53"/>
      <c r="G62" s="17" t="s">
        <v>28</v>
      </c>
      <c r="H62" s="6">
        <f>+H51-H52-H53-H54-H55-H57+H58+H59+H60-H61</f>
        <v>18805.47</v>
      </c>
      <c r="I62" s="53" t="s">
        <v>152</v>
      </c>
      <c r="J62" s="27"/>
      <c r="K62" s="53"/>
    </row>
    <row r="63" spans="1:11">
      <c r="A63" s="57"/>
      <c r="B63" s="54"/>
      <c r="C63" s="53"/>
      <c r="D63" s="53"/>
      <c r="E63" s="53"/>
      <c r="F63" s="53"/>
      <c r="G63" s="17"/>
      <c r="H63" s="56"/>
      <c r="I63" s="18"/>
      <c r="J63" s="27"/>
      <c r="K63" s="53"/>
    </row>
    <row r="64" spans="1:11">
      <c r="B64" s="3"/>
    </row>
    <row r="66" spans="2:10">
      <c r="B66" s="3"/>
      <c r="C66" s="10"/>
      <c r="H66" s="14"/>
      <c r="J66" s="26"/>
    </row>
    <row r="67" spans="2:10">
      <c r="B67" s="3"/>
      <c r="H67" s="15"/>
    </row>
    <row r="68" spans="2:10">
      <c r="B68" s="3"/>
      <c r="H68" s="6">
        <v>15491.89</v>
      </c>
      <c r="I68" s="2" t="s">
        <v>39</v>
      </c>
    </row>
    <row r="69" spans="2:10">
      <c r="F69" s="15"/>
      <c r="G69" s="15" t="s">
        <v>19</v>
      </c>
      <c r="H69" s="6">
        <f>E62</f>
        <v>0</v>
      </c>
      <c r="I69" s="10" t="s">
        <v>23</v>
      </c>
    </row>
    <row r="70" spans="2:10">
      <c r="F70" s="15"/>
      <c r="G70" s="15" t="s">
        <v>19</v>
      </c>
      <c r="H70" s="6">
        <f>F62</f>
        <v>0</v>
      </c>
      <c r="I70" s="1" t="s">
        <v>24</v>
      </c>
    </row>
    <row r="71" spans="2:10">
      <c r="F71" s="15"/>
      <c r="G71" s="15" t="s">
        <v>19</v>
      </c>
      <c r="H71" s="6" t="str">
        <f>G62</f>
        <v>=</v>
      </c>
      <c r="I71" s="1" t="s">
        <v>25</v>
      </c>
    </row>
    <row r="72" spans="2:10">
      <c r="F72" s="15"/>
      <c r="G72" s="15" t="s">
        <v>22</v>
      </c>
      <c r="H72" s="16">
        <v>0</v>
      </c>
      <c r="I72" s="1" t="s">
        <v>20</v>
      </c>
    </row>
    <row r="73" spans="2:10">
      <c r="F73" s="15"/>
      <c r="G73" s="14" t="s">
        <v>21</v>
      </c>
      <c r="H73" s="16">
        <f>'[1]2011a'!$I$34</f>
        <v>130.5</v>
      </c>
      <c r="I73" s="1" t="s">
        <v>37</v>
      </c>
    </row>
    <row r="74" spans="2:10">
      <c r="F74" s="15"/>
      <c r="G74" s="14" t="s">
        <v>19</v>
      </c>
      <c r="H74" s="16">
        <f>'[1]2011a'!$J$34</f>
        <v>280.25</v>
      </c>
      <c r="I74" s="1" t="s">
        <v>38</v>
      </c>
    </row>
    <row r="75" spans="2:10">
      <c r="F75" s="15"/>
      <c r="G75" s="15" t="s">
        <v>22</v>
      </c>
      <c r="H75" s="16">
        <v>0</v>
      </c>
      <c r="I75" s="1" t="s">
        <v>30</v>
      </c>
    </row>
    <row r="76" spans="2:10">
      <c r="F76" s="15"/>
      <c r="G76" s="15" t="s">
        <v>22</v>
      </c>
      <c r="H76" s="16">
        <v>0</v>
      </c>
      <c r="I76" s="1" t="s">
        <v>31</v>
      </c>
    </row>
    <row r="77" spans="2:10">
      <c r="G77" s="15" t="s">
        <v>22</v>
      </c>
      <c r="H77" s="16">
        <v>0</v>
      </c>
      <c r="I77" s="1" t="s">
        <v>36</v>
      </c>
    </row>
    <row r="78" spans="2:10">
      <c r="G78" s="17" t="s">
        <v>28</v>
      </c>
      <c r="H78" s="6" t="e">
        <f>+H68-H69-H70-H71+H72-H74+H75+H76+H77</f>
        <v>#VALUE!</v>
      </c>
      <c r="I78" s="1" t="s">
        <v>40</v>
      </c>
      <c r="J78" s="27"/>
    </row>
    <row r="79" spans="2:10">
      <c r="G79" s="17"/>
      <c r="H79" s="16"/>
      <c r="I79" s="18"/>
      <c r="J79" s="27"/>
    </row>
    <row r="80" spans="2:10">
      <c r="G80" s="18"/>
      <c r="H80" s="16"/>
      <c r="I80" s="18"/>
      <c r="J80" s="27"/>
    </row>
    <row r="81" spans="7:10">
      <c r="G81" s="18"/>
      <c r="H81" s="16"/>
      <c r="I81" s="18"/>
      <c r="J81" s="27"/>
    </row>
    <row r="82" spans="7:10">
      <c r="G82" s="18"/>
      <c r="H82" s="18"/>
      <c r="I82" s="18"/>
      <c r="J82" s="27"/>
    </row>
  </sheetData>
  <mergeCells count="2">
    <mergeCell ref="A1:K1"/>
    <mergeCell ref="A2:K2"/>
  </mergeCells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workbookViewId="0">
      <pane ySplit="6" topLeftCell="A7" activePane="bottomLeft" state="frozen"/>
      <selection pane="bottomLeft" activeCell="K74" sqref="A1:K74"/>
    </sheetView>
  </sheetViews>
  <sheetFormatPr defaultRowHeight="12"/>
  <cols>
    <col min="1" max="1" width="8.42578125" style="21" customWidth="1"/>
    <col min="2" max="2" width="10.5703125" style="10" customWidth="1"/>
    <col min="3" max="3" width="28.85546875" style="1" customWidth="1"/>
    <col min="4" max="5" width="12" style="1" customWidth="1"/>
    <col min="6" max="6" width="11.85546875" style="1" customWidth="1"/>
    <col min="7" max="8" width="10.42578125" style="1" customWidth="1"/>
    <col min="9" max="9" width="10.28515625" style="1" customWidth="1"/>
    <col min="10" max="10" width="11.42578125" style="23" customWidth="1"/>
    <col min="11" max="11" width="10.42578125" style="1" customWidth="1"/>
    <col min="12" max="16384" width="9.140625" style="1"/>
  </cols>
  <sheetData>
    <row r="1" spans="1:11">
      <c r="A1" s="63" t="s">
        <v>204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3" t="s">
        <v>115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>
      <c r="B3" s="3"/>
    </row>
    <row r="4" spans="1:11">
      <c r="A4" s="19" t="s">
        <v>0</v>
      </c>
      <c r="B4" s="3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4" t="s">
        <v>8</v>
      </c>
    </row>
    <row r="5" spans="1:11">
      <c r="A5" s="20" t="s">
        <v>9</v>
      </c>
      <c r="B5" s="5" t="s">
        <v>10</v>
      </c>
      <c r="C5" s="4" t="s">
        <v>11</v>
      </c>
      <c r="D5" s="4" t="s">
        <v>12</v>
      </c>
      <c r="E5" s="4" t="s">
        <v>6</v>
      </c>
      <c r="F5" s="4" t="s">
        <v>6</v>
      </c>
      <c r="G5" s="4" t="s">
        <v>6</v>
      </c>
      <c r="H5" s="4" t="s">
        <v>6</v>
      </c>
      <c r="I5" s="4" t="s">
        <v>13</v>
      </c>
      <c r="J5" s="24" t="s">
        <v>14</v>
      </c>
      <c r="K5" s="4" t="s">
        <v>7</v>
      </c>
    </row>
    <row r="7" spans="1:11">
      <c r="D7" s="6"/>
      <c r="E7" s="6"/>
      <c r="F7" s="6"/>
      <c r="G7" s="6"/>
      <c r="H7" s="6"/>
      <c r="I7" s="6"/>
      <c r="K7" s="7"/>
    </row>
    <row r="8" spans="1:11">
      <c r="B8" s="3" t="s">
        <v>15</v>
      </c>
      <c r="D8" s="6">
        <v>230</v>
      </c>
      <c r="E8" s="6"/>
      <c r="F8" s="6"/>
      <c r="G8" s="6"/>
      <c r="H8" s="6"/>
      <c r="I8" s="8"/>
      <c r="J8" s="25">
        <f>D8</f>
        <v>230</v>
      </c>
    </row>
    <row r="9" spans="1:11">
      <c r="A9" s="22" t="s">
        <v>160</v>
      </c>
      <c r="B9" s="9" t="s">
        <v>161</v>
      </c>
      <c r="C9" s="54" t="s">
        <v>162</v>
      </c>
      <c r="D9" s="6"/>
      <c r="E9" s="6"/>
      <c r="F9" s="6"/>
      <c r="G9" s="6"/>
      <c r="H9" s="6">
        <v>50</v>
      </c>
      <c r="I9" s="6">
        <f>E9+F9+G9+H9+I8</f>
        <v>50</v>
      </c>
      <c r="J9" s="23">
        <f>$J$8-I9</f>
        <v>180</v>
      </c>
      <c r="K9" s="7">
        <f>J9/$J$8</f>
        <v>0.78260869565217395</v>
      </c>
    </row>
    <row r="10" spans="1:11">
      <c r="A10" s="22" t="s">
        <v>182</v>
      </c>
      <c r="B10" s="9" t="s">
        <v>189</v>
      </c>
      <c r="C10" s="54" t="s">
        <v>188</v>
      </c>
      <c r="D10" s="6"/>
      <c r="E10" s="6"/>
      <c r="F10" s="6"/>
      <c r="G10" s="6"/>
      <c r="H10" s="6">
        <v>45</v>
      </c>
      <c r="I10" s="6">
        <f>E10+F10+G10+H10+I9</f>
        <v>95</v>
      </c>
      <c r="J10" s="58">
        <f>$J$8-I10</f>
        <v>135</v>
      </c>
      <c r="K10" s="7">
        <f>J10/$J$8</f>
        <v>0.58695652173913049</v>
      </c>
    </row>
    <row r="11" spans="1:11">
      <c r="A11" s="22"/>
      <c r="B11" s="9"/>
      <c r="C11" s="10"/>
      <c r="D11" s="6"/>
      <c r="E11" s="6"/>
      <c r="F11" s="6"/>
      <c r="G11" s="6"/>
      <c r="H11" s="6"/>
      <c r="I11" s="6"/>
      <c r="K11" s="7"/>
    </row>
    <row r="12" spans="1:11">
      <c r="D12" s="6"/>
      <c r="E12" s="6"/>
      <c r="F12" s="6"/>
      <c r="G12" s="6"/>
      <c r="H12" s="6"/>
      <c r="I12" s="6"/>
      <c r="K12" s="7"/>
    </row>
    <row r="13" spans="1:11">
      <c r="B13" s="10" t="s">
        <v>26</v>
      </c>
      <c r="C13" s="11"/>
      <c r="D13" s="6">
        <v>1297.46</v>
      </c>
      <c r="E13" s="6"/>
      <c r="F13" s="6"/>
      <c r="G13" s="6"/>
      <c r="H13" s="6"/>
      <c r="I13" s="6"/>
      <c r="J13" s="25">
        <f>D13</f>
        <v>1297.46</v>
      </c>
      <c r="K13" s="7"/>
    </row>
    <row r="14" spans="1:11">
      <c r="A14" s="22" t="s">
        <v>156</v>
      </c>
      <c r="B14" s="54">
        <v>783695</v>
      </c>
      <c r="C14" s="53" t="s">
        <v>117</v>
      </c>
      <c r="D14" s="6"/>
      <c r="E14" s="6"/>
      <c r="F14" s="6"/>
      <c r="G14" s="6"/>
      <c r="H14" s="6">
        <v>1167.29</v>
      </c>
      <c r="I14" s="6">
        <f>E14+F14+G14+H14+I13</f>
        <v>1167.29</v>
      </c>
      <c r="J14" s="23">
        <f>$J$13-I14</f>
        <v>130.17000000000007</v>
      </c>
      <c r="K14" s="7">
        <f t="shared" ref="K14" si="0">J14/$J$13</f>
        <v>0.10032679234812639</v>
      </c>
    </row>
    <row r="15" spans="1:11">
      <c r="A15" s="22" t="s">
        <v>156</v>
      </c>
      <c r="B15" s="54">
        <v>783696</v>
      </c>
      <c r="C15" s="53" t="s">
        <v>123</v>
      </c>
      <c r="D15" s="6"/>
      <c r="E15" s="6"/>
      <c r="F15" s="6"/>
      <c r="G15" s="6"/>
      <c r="H15" s="6">
        <v>76.67</v>
      </c>
      <c r="I15" s="6">
        <f t="shared" ref="I15:I46" si="1">E15+F15+G15+H15+I14</f>
        <v>1243.96</v>
      </c>
      <c r="J15" s="58">
        <f t="shared" ref="J15:J46" si="2">$J$13-I15</f>
        <v>53.5</v>
      </c>
      <c r="K15" s="7">
        <f t="shared" ref="K15:K46" si="3">J15/$J$13</f>
        <v>4.1234411850847037E-2</v>
      </c>
    </row>
    <row r="16" spans="1:11" s="53" customFormat="1">
      <c r="A16" s="22" t="s">
        <v>157</v>
      </c>
      <c r="B16" s="54">
        <v>779610</v>
      </c>
      <c r="C16" s="53" t="s">
        <v>158</v>
      </c>
      <c r="D16" s="6"/>
      <c r="E16" s="6"/>
      <c r="F16" s="6"/>
      <c r="G16" s="6"/>
      <c r="H16" s="6">
        <v>1.36</v>
      </c>
      <c r="I16" s="6">
        <f t="shared" si="1"/>
        <v>1245.32</v>
      </c>
      <c r="J16" s="58">
        <f t="shared" si="2"/>
        <v>52.1400000000001</v>
      </c>
      <c r="K16" s="7">
        <f t="shared" si="3"/>
        <v>4.0186209979498483E-2</v>
      </c>
    </row>
    <row r="17" spans="1:11" s="53" customFormat="1">
      <c r="A17" s="22" t="s">
        <v>159</v>
      </c>
      <c r="B17" s="54">
        <v>783720</v>
      </c>
      <c r="C17" s="53" t="s">
        <v>27</v>
      </c>
      <c r="D17" s="6"/>
      <c r="E17" s="6"/>
      <c r="F17" s="6"/>
      <c r="G17" s="6"/>
      <c r="H17" s="6">
        <v>7.77</v>
      </c>
      <c r="I17" s="6">
        <f t="shared" si="1"/>
        <v>1253.0899999999999</v>
      </c>
      <c r="J17" s="58">
        <f t="shared" si="2"/>
        <v>44.370000000000118</v>
      </c>
      <c r="K17" s="7">
        <f t="shared" si="3"/>
        <v>3.4197586052749307E-2</v>
      </c>
    </row>
    <row r="18" spans="1:11" s="53" customFormat="1">
      <c r="A18" s="22" t="s">
        <v>163</v>
      </c>
      <c r="B18" s="54">
        <v>784996</v>
      </c>
      <c r="C18" s="53" t="s">
        <v>123</v>
      </c>
      <c r="D18" s="6"/>
      <c r="E18" s="6"/>
      <c r="F18" s="6"/>
      <c r="G18" s="6"/>
      <c r="H18" s="6">
        <v>86.12</v>
      </c>
      <c r="I18" s="6">
        <f t="shared" si="1"/>
        <v>1339.21</v>
      </c>
      <c r="J18" s="58">
        <f t="shared" si="2"/>
        <v>-41.75</v>
      </c>
      <c r="K18" s="7">
        <f t="shared" si="3"/>
        <v>-3.2178255977062878E-2</v>
      </c>
    </row>
    <row r="19" spans="1:11" s="53" customFormat="1">
      <c r="A19" s="22" t="s">
        <v>163</v>
      </c>
      <c r="B19" s="54">
        <v>784997</v>
      </c>
      <c r="C19" s="53" t="s">
        <v>117</v>
      </c>
      <c r="D19" s="6"/>
      <c r="E19" s="6"/>
      <c r="F19" s="6"/>
      <c r="G19" s="6"/>
      <c r="H19" s="6">
        <v>7.61</v>
      </c>
      <c r="I19" s="6">
        <f t="shared" si="1"/>
        <v>1346.82</v>
      </c>
      <c r="J19" s="58">
        <f t="shared" si="2"/>
        <v>-49.3599999999999</v>
      </c>
      <c r="K19" s="7">
        <f t="shared" si="3"/>
        <v>-3.8043562036594501E-2</v>
      </c>
    </row>
    <row r="20" spans="1:11" s="53" customFormat="1">
      <c r="A20" s="22" t="s">
        <v>164</v>
      </c>
      <c r="B20" s="54">
        <v>787370</v>
      </c>
      <c r="C20" s="53" t="s">
        <v>27</v>
      </c>
      <c r="D20" s="6"/>
      <c r="E20" s="6"/>
      <c r="F20" s="6"/>
      <c r="G20" s="6"/>
      <c r="H20" s="6">
        <v>6.98</v>
      </c>
      <c r="I20" s="6">
        <f t="shared" si="1"/>
        <v>1353.8</v>
      </c>
      <c r="J20" s="58">
        <f t="shared" si="2"/>
        <v>-56.339999999999918</v>
      </c>
      <c r="K20" s="7">
        <f t="shared" si="3"/>
        <v>-4.3423303993957357E-2</v>
      </c>
    </row>
    <row r="21" spans="1:11" s="53" customFormat="1">
      <c r="A21" s="22" t="s">
        <v>171</v>
      </c>
      <c r="B21" s="54">
        <v>787247</v>
      </c>
      <c r="C21" s="53" t="s">
        <v>117</v>
      </c>
      <c r="D21" s="6"/>
      <c r="E21" s="6"/>
      <c r="F21" s="6"/>
      <c r="G21" s="6"/>
      <c r="H21" s="6">
        <v>3.79</v>
      </c>
      <c r="I21" s="6">
        <f t="shared" si="1"/>
        <v>1357.59</v>
      </c>
      <c r="J21" s="58">
        <f t="shared" si="2"/>
        <v>-60.129999999999882</v>
      </c>
      <c r="K21" s="7">
        <f t="shared" si="3"/>
        <v>-4.6344395973671543E-2</v>
      </c>
    </row>
    <row r="22" spans="1:11" s="53" customFormat="1">
      <c r="A22" s="22" t="s">
        <v>171</v>
      </c>
      <c r="B22" s="54">
        <v>787248</v>
      </c>
      <c r="C22" s="53" t="s">
        <v>123</v>
      </c>
      <c r="D22" s="6"/>
      <c r="E22" s="6"/>
      <c r="F22" s="6"/>
      <c r="G22" s="6"/>
      <c r="H22" s="6">
        <v>74.72</v>
      </c>
      <c r="I22" s="6">
        <f t="shared" si="1"/>
        <v>1432.31</v>
      </c>
      <c r="J22" s="58">
        <f t="shared" si="2"/>
        <v>-134.84999999999991</v>
      </c>
      <c r="K22" s="7">
        <f t="shared" si="3"/>
        <v>-0.10393383996423775</v>
      </c>
    </row>
    <row r="23" spans="1:11" s="53" customFormat="1">
      <c r="A23" s="22" t="s">
        <v>172</v>
      </c>
      <c r="B23" s="54">
        <v>789938</v>
      </c>
      <c r="C23" s="53" t="s">
        <v>117</v>
      </c>
      <c r="D23" s="6"/>
      <c r="E23" s="6"/>
      <c r="F23" s="6"/>
      <c r="G23" s="6"/>
      <c r="H23" s="6">
        <v>12.75</v>
      </c>
      <c r="I23" s="6">
        <f t="shared" si="1"/>
        <v>1445.06</v>
      </c>
      <c r="J23" s="58">
        <f t="shared" si="2"/>
        <v>-147.59999999999991</v>
      </c>
      <c r="K23" s="7">
        <f t="shared" si="3"/>
        <v>-0.11376073250813119</v>
      </c>
    </row>
    <row r="24" spans="1:11" s="53" customFormat="1">
      <c r="A24" s="22" t="s">
        <v>171</v>
      </c>
      <c r="B24" s="54">
        <v>789295</v>
      </c>
      <c r="C24" s="53" t="s">
        <v>27</v>
      </c>
      <c r="D24" s="6"/>
      <c r="E24" s="6"/>
      <c r="F24" s="6"/>
      <c r="G24" s="6"/>
      <c r="H24" s="6">
        <v>2.15</v>
      </c>
      <c r="I24" s="6">
        <f t="shared" si="1"/>
        <v>1447.21</v>
      </c>
      <c r="J24" s="58">
        <f t="shared" si="2"/>
        <v>-149.75</v>
      </c>
      <c r="K24" s="7">
        <f t="shared" si="3"/>
        <v>-0.11541781634886625</v>
      </c>
    </row>
    <row r="25" spans="1:11" s="53" customFormat="1">
      <c r="A25" s="22" t="s">
        <v>172</v>
      </c>
      <c r="B25" s="54">
        <v>790678</v>
      </c>
      <c r="C25" s="53" t="s">
        <v>27</v>
      </c>
      <c r="D25" s="6"/>
      <c r="E25" s="6"/>
      <c r="F25" s="6"/>
      <c r="G25" s="6"/>
      <c r="H25" s="6">
        <v>1.1200000000000001</v>
      </c>
      <c r="I25" s="6">
        <f t="shared" si="1"/>
        <v>1448.33</v>
      </c>
      <c r="J25" s="58">
        <f t="shared" si="2"/>
        <v>-150.86999999999989</v>
      </c>
      <c r="K25" s="7">
        <f t="shared" si="3"/>
        <v>-0.11628104141938857</v>
      </c>
    </row>
    <row r="26" spans="1:11" s="53" customFormat="1">
      <c r="A26" s="22" t="s">
        <v>175</v>
      </c>
      <c r="B26" s="54">
        <v>792138</v>
      </c>
      <c r="C26" s="53" t="s">
        <v>176</v>
      </c>
      <c r="D26" s="6"/>
      <c r="E26" s="6"/>
      <c r="F26" s="6"/>
      <c r="G26" s="6"/>
      <c r="H26" s="6">
        <v>18</v>
      </c>
      <c r="I26" s="6">
        <f t="shared" si="1"/>
        <v>1466.33</v>
      </c>
      <c r="J26" s="58">
        <f t="shared" si="2"/>
        <v>-168.86999999999989</v>
      </c>
      <c r="K26" s="7">
        <f t="shared" si="3"/>
        <v>-0.13015430148135579</v>
      </c>
    </row>
    <row r="27" spans="1:11" s="53" customFormat="1">
      <c r="A27" s="22" t="s">
        <v>178</v>
      </c>
      <c r="B27" s="54">
        <v>789968</v>
      </c>
      <c r="C27" s="53" t="s">
        <v>123</v>
      </c>
      <c r="D27" s="6"/>
      <c r="E27" s="6"/>
      <c r="F27" s="6"/>
      <c r="G27" s="6"/>
      <c r="H27" s="6">
        <v>12.28</v>
      </c>
      <c r="I27" s="6">
        <f t="shared" si="1"/>
        <v>1478.61</v>
      </c>
      <c r="J27" s="58">
        <f t="shared" si="2"/>
        <v>-181.14999999999986</v>
      </c>
      <c r="K27" s="7">
        <f t="shared" si="3"/>
        <v>-0.13961894779029785</v>
      </c>
    </row>
    <row r="28" spans="1:11" s="53" customFormat="1">
      <c r="A28" s="22" t="s">
        <v>178</v>
      </c>
      <c r="B28" s="54">
        <v>791045</v>
      </c>
      <c r="C28" s="53" t="s">
        <v>179</v>
      </c>
      <c r="D28" s="6"/>
      <c r="E28" s="6"/>
      <c r="F28" s="6"/>
      <c r="G28" s="6"/>
      <c r="H28" s="6">
        <v>5.55</v>
      </c>
      <c r="I28" s="6">
        <f t="shared" si="1"/>
        <v>1484.1599999999999</v>
      </c>
      <c r="J28" s="58">
        <f t="shared" si="2"/>
        <v>-186.69999999999982</v>
      </c>
      <c r="K28" s="7">
        <f t="shared" si="3"/>
        <v>-0.14389653630940438</v>
      </c>
    </row>
    <row r="29" spans="1:11" s="53" customFormat="1">
      <c r="A29" s="22" t="s">
        <v>180</v>
      </c>
      <c r="B29" s="54">
        <v>793129</v>
      </c>
      <c r="C29" s="53" t="s">
        <v>27</v>
      </c>
      <c r="D29" s="6"/>
      <c r="E29" s="6"/>
      <c r="F29" s="6"/>
      <c r="G29" s="6"/>
      <c r="H29" s="6">
        <v>6.11</v>
      </c>
      <c r="I29" s="6">
        <f t="shared" si="1"/>
        <v>1490.2699999999998</v>
      </c>
      <c r="J29" s="58">
        <f t="shared" si="2"/>
        <v>-192.80999999999972</v>
      </c>
      <c r="K29" s="7">
        <f t="shared" si="3"/>
        <v>-0.14860573736377208</v>
      </c>
    </row>
    <row r="30" spans="1:11" s="53" customFormat="1">
      <c r="A30" s="22" t="s">
        <v>184</v>
      </c>
      <c r="B30" s="54">
        <v>792848</v>
      </c>
      <c r="C30" s="53" t="s">
        <v>123</v>
      </c>
      <c r="D30" s="6"/>
      <c r="E30" s="6"/>
      <c r="F30" s="6"/>
      <c r="G30" s="6"/>
      <c r="H30" s="6">
        <v>12.28</v>
      </c>
      <c r="I30" s="6">
        <f t="shared" si="1"/>
        <v>1502.5499999999997</v>
      </c>
      <c r="J30" s="58">
        <f t="shared" si="2"/>
        <v>-205.08999999999969</v>
      </c>
      <c r="K30" s="7">
        <f t="shared" si="3"/>
        <v>-0.15807038367271414</v>
      </c>
    </row>
    <row r="31" spans="1:11" s="53" customFormat="1">
      <c r="A31" s="22" t="s">
        <v>184</v>
      </c>
      <c r="B31" s="54">
        <v>793118</v>
      </c>
      <c r="C31" s="53" t="s">
        <v>117</v>
      </c>
      <c r="D31" s="6"/>
      <c r="E31" s="6"/>
      <c r="F31" s="6"/>
      <c r="G31" s="6"/>
      <c r="H31" s="6">
        <v>41.55</v>
      </c>
      <c r="I31" s="6">
        <f t="shared" si="1"/>
        <v>1544.0999999999997</v>
      </c>
      <c r="J31" s="58">
        <f t="shared" si="2"/>
        <v>-246.63999999999965</v>
      </c>
      <c r="K31" s="7">
        <f t="shared" si="3"/>
        <v>-0.19009449231575512</v>
      </c>
    </row>
    <row r="32" spans="1:11" s="53" customFormat="1">
      <c r="A32" s="22" t="s">
        <v>184</v>
      </c>
      <c r="B32" s="54">
        <v>794463</v>
      </c>
      <c r="C32" s="53" t="s">
        <v>27</v>
      </c>
      <c r="D32" s="6"/>
      <c r="E32" s="6"/>
      <c r="F32" s="6"/>
      <c r="G32" s="6"/>
      <c r="H32" s="6">
        <v>10.01</v>
      </c>
      <c r="I32" s="6">
        <f t="shared" si="1"/>
        <v>1554.1099999999997</v>
      </c>
      <c r="J32" s="58">
        <f t="shared" si="2"/>
        <v>-256.64999999999964</v>
      </c>
      <c r="K32" s="7">
        <f t="shared" si="3"/>
        <v>-0.1978095663835491</v>
      </c>
    </row>
    <row r="33" spans="1:11" s="53" customFormat="1">
      <c r="A33" s="22" t="s">
        <v>184</v>
      </c>
      <c r="B33" s="54">
        <v>794464</v>
      </c>
      <c r="C33" s="53" t="s">
        <v>27</v>
      </c>
      <c r="D33" s="6"/>
      <c r="E33" s="6"/>
      <c r="F33" s="6"/>
      <c r="G33" s="6"/>
      <c r="H33" s="6">
        <v>1.3</v>
      </c>
      <c r="I33" s="6">
        <f t="shared" si="1"/>
        <v>1555.4099999999996</v>
      </c>
      <c r="J33" s="58">
        <f t="shared" si="2"/>
        <v>-257.94999999999959</v>
      </c>
      <c r="K33" s="7">
        <f t="shared" si="3"/>
        <v>-0.19881152405469116</v>
      </c>
    </row>
    <row r="34" spans="1:11" s="53" customFormat="1">
      <c r="A34" s="22" t="s">
        <v>182</v>
      </c>
      <c r="B34" s="54">
        <v>797772</v>
      </c>
      <c r="C34" s="53" t="s">
        <v>158</v>
      </c>
      <c r="D34" s="6"/>
      <c r="E34" s="6"/>
      <c r="F34" s="6"/>
      <c r="G34" s="6"/>
      <c r="H34" s="6">
        <v>9.15</v>
      </c>
      <c r="I34" s="6">
        <f t="shared" si="1"/>
        <v>1564.5599999999997</v>
      </c>
      <c r="J34" s="58">
        <f t="shared" si="2"/>
        <v>-267.09999999999968</v>
      </c>
      <c r="K34" s="7">
        <f t="shared" si="3"/>
        <v>-0.20586376458619124</v>
      </c>
    </row>
    <row r="35" spans="1:11" s="53" customFormat="1">
      <c r="A35" s="22" t="s">
        <v>185</v>
      </c>
      <c r="B35" s="54">
        <v>797960</v>
      </c>
      <c r="C35" s="53" t="s">
        <v>186</v>
      </c>
      <c r="D35" s="6"/>
      <c r="E35" s="6"/>
      <c r="F35" s="6"/>
      <c r="G35" s="6"/>
      <c r="H35" s="6">
        <v>30</v>
      </c>
      <c r="I35" s="6">
        <f t="shared" si="1"/>
        <v>1594.5599999999997</v>
      </c>
      <c r="J35" s="58">
        <f t="shared" si="2"/>
        <v>-297.09999999999968</v>
      </c>
      <c r="K35" s="7">
        <f t="shared" si="3"/>
        <v>-0.22898586468946994</v>
      </c>
    </row>
    <row r="36" spans="1:11" s="53" customFormat="1">
      <c r="A36" s="22" t="s">
        <v>194</v>
      </c>
      <c r="B36" s="54">
        <v>795966</v>
      </c>
      <c r="C36" s="53" t="s">
        <v>117</v>
      </c>
      <c r="D36" s="6"/>
      <c r="E36" s="6"/>
      <c r="F36" s="6"/>
      <c r="G36" s="6"/>
      <c r="H36" s="6">
        <v>1</v>
      </c>
      <c r="I36" s="6">
        <f t="shared" si="1"/>
        <v>1595.5599999999997</v>
      </c>
      <c r="J36" s="58">
        <f t="shared" si="2"/>
        <v>-298.09999999999968</v>
      </c>
      <c r="K36" s="7">
        <f t="shared" si="3"/>
        <v>-0.22975660135957923</v>
      </c>
    </row>
    <row r="37" spans="1:11" s="53" customFormat="1">
      <c r="A37" s="22" t="s">
        <v>193</v>
      </c>
      <c r="B37" s="54">
        <v>796101</v>
      </c>
      <c r="C37" s="53" t="s">
        <v>123</v>
      </c>
      <c r="D37" s="6"/>
      <c r="E37" s="6"/>
      <c r="F37" s="6"/>
      <c r="G37" s="6"/>
      <c r="H37" s="6">
        <v>6.07</v>
      </c>
      <c r="I37" s="6">
        <f t="shared" si="1"/>
        <v>1601.6299999999997</v>
      </c>
      <c r="J37" s="58">
        <f t="shared" si="2"/>
        <v>-304.16999999999962</v>
      </c>
      <c r="K37" s="7">
        <f t="shared" si="3"/>
        <v>-0.23443497294714258</v>
      </c>
    </row>
    <row r="38" spans="1:11" s="53" customFormat="1">
      <c r="A38" s="22" t="s">
        <v>194</v>
      </c>
      <c r="B38" s="54">
        <v>796102</v>
      </c>
      <c r="C38" s="53" t="s">
        <v>117</v>
      </c>
      <c r="D38" s="6"/>
      <c r="E38" s="6"/>
      <c r="F38" s="6"/>
      <c r="G38" s="6"/>
      <c r="H38" s="6">
        <v>23.67</v>
      </c>
      <c r="I38" s="6">
        <f t="shared" si="1"/>
        <v>1625.2999999999997</v>
      </c>
      <c r="J38" s="58">
        <f t="shared" si="2"/>
        <v>-327.83999999999969</v>
      </c>
      <c r="K38" s="7">
        <f t="shared" si="3"/>
        <v>-0.25267830992862955</v>
      </c>
    </row>
    <row r="39" spans="1:11" s="53" customFormat="1">
      <c r="A39" s="22" t="s">
        <v>194</v>
      </c>
      <c r="B39" s="54">
        <v>797656</v>
      </c>
      <c r="C39" s="53" t="s">
        <v>27</v>
      </c>
      <c r="D39" s="6"/>
      <c r="E39" s="6"/>
      <c r="F39" s="6"/>
      <c r="G39" s="6"/>
      <c r="H39" s="6">
        <v>1.33</v>
      </c>
      <c r="I39" s="6">
        <f t="shared" si="1"/>
        <v>1626.6299999999997</v>
      </c>
      <c r="J39" s="58">
        <f t="shared" si="2"/>
        <v>-329.16999999999962</v>
      </c>
      <c r="K39" s="7">
        <f t="shared" si="3"/>
        <v>-0.25370338969987483</v>
      </c>
    </row>
    <row r="40" spans="1:11" s="53" customFormat="1">
      <c r="A40" s="22" t="s">
        <v>194</v>
      </c>
      <c r="B40" s="54">
        <v>797658</v>
      </c>
      <c r="C40" s="53" t="s">
        <v>27</v>
      </c>
      <c r="D40" s="6"/>
      <c r="E40" s="6"/>
      <c r="F40" s="6"/>
      <c r="G40" s="6"/>
      <c r="H40" s="6">
        <v>220.81</v>
      </c>
      <c r="I40" s="6">
        <f t="shared" si="1"/>
        <v>1847.4399999999996</v>
      </c>
      <c r="J40" s="58">
        <f t="shared" si="2"/>
        <v>-549.97999999999956</v>
      </c>
      <c r="K40" s="7">
        <f t="shared" si="3"/>
        <v>-0.42388975382670724</v>
      </c>
    </row>
    <row r="41" spans="1:11" s="53" customFormat="1">
      <c r="A41" s="22" t="s">
        <v>194</v>
      </c>
      <c r="B41" s="54">
        <v>797660</v>
      </c>
      <c r="C41" s="53" t="s">
        <v>27</v>
      </c>
      <c r="D41" s="6"/>
      <c r="E41" s="6"/>
      <c r="F41" s="6"/>
      <c r="G41" s="6"/>
      <c r="H41" s="6">
        <v>2.6</v>
      </c>
      <c r="I41" s="6">
        <f t="shared" si="1"/>
        <v>1850.0399999999995</v>
      </c>
      <c r="J41" s="58">
        <f t="shared" si="2"/>
        <v>-552.57999999999947</v>
      </c>
      <c r="K41" s="7">
        <f t="shared" si="3"/>
        <v>-0.4258936691689913</v>
      </c>
    </row>
    <row r="42" spans="1:11" s="53" customFormat="1">
      <c r="A42" s="22" t="s">
        <v>196</v>
      </c>
      <c r="B42" s="54">
        <v>798691</v>
      </c>
      <c r="C42" s="53" t="s">
        <v>197</v>
      </c>
      <c r="D42" s="6"/>
      <c r="E42" s="6"/>
      <c r="F42" s="6"/>
      <c r="G42" s="6"/>
      <c r="H42" s="6">
        <v>48.61</v>
      </c>
      <c r="I42" s="6">
        <f t="shared" si="1"/>
        <v>1898.6499999999994</v>
      </c>
      <c r="J42" s="58">
        <f t="shared" si="2"/>
        <v>-601.18999999999937</v>
      </c>
      <c r="K42" s="7">
        <f t="shared" si="3"/>
        <v>-0.46335917870300386</v>
      </c>
    </row>
    <row r="43" spans="1:11" s="53" customFormat="1">
      <c r="A43" s="22" t="s">
        <v>196</v>
      </c>
      <c r="B43" s="54">
        <v>798692</v>
      </c>
      <c r="C43" s="53" t="s">
        <v>197</v>
      </c>
      <c r="D43" s="6"/>
      <c r="E43" s="6"/>
      <c r="F43" s="6"/>
      <c r="G43" s="6"/>
      <c r="H43" s="6">
        <v>17.61</v>
      </c>
      <c r="I43" s="6">
        <f t="shared" si="1"/>
        <v>1916.2599999999993</v>
      </c>
      <c r="J43" s="58">
        <f t="shared" si="2"/>
        <v>-618.79999999999927</v>
      </c>
      <c r="K43" s="7">
        <f t="shared" si="3"/>
        <v>-0.47693185146362838</v>
      </c>
    </row>
    <row r="44" spans="1:11" s="53" customFormat="1">
      <c r="A44" s="22" t="s">
        <v>198</v>
      </c>
      <c r="B44" s="54">
        <v>798815</v>
      </c>
      <c r="C44" s="53" t="s">
        <v>27</v>
      </c>
      <c r="D44" s="6"/>
      <c r="E44" s="6"/>
      <c r="F44" s="6"/>
      <c r="G44" s="6"/>
      <c r="H44" s="6">
        <v>0.43</v>
      </c>
      <c r="I44" s="6">
        <f t="shared" si="1"/>
        <v>1916.6899999999994</v>
      </c>
      <c r="J44" s="58">
        <f t="shared" si="2"/>
        <v>-619.22999999999934</v>
      </c>
      <c r="K44" s="7">
        <f t="shared" si="3"/>
        <v>-0.47726326823177539</v>
      </c>
    </row>
    <row r="45" spans="1:11" s="53" customFormat="1">
      <c r="A45" s="22" t="s">
        <v>198</v>
      </c>
      <c r="B45" s="54">
        <v>798817</v>
      </c>
      <c r="C45" s="53" t="s">
        <v>27</v>
      </c>
      <c r="D45" s="6"/>
      <c r="E45" s="6"/>
      <c r="F45" s="6"/>
      <c r="G45" s="6"/>
      <c r="H45" s="6">
        <v>0.87</v>
      </c>
      <c r="I45" s="6">
        <f t="shared" si="1"/>
        <v>1917.5599999999993</v>
      </c>
      <c r="J45" s="58">
        <f t="shared" si="2"/>
        <v>-620.09999999999923</v>
      </c>
      <c r="K45" s="7">
        <f t="shared" si="3"/>
        <v>-0.4779338091347704</v>
      </c>
    </row>
    <row r="46" spans="1:11" s="53" customFormat="1">
      <c r="A46" s="22" t="s">
        <v>182</v>
      </c>
      <c r="B46" s="54">
        <v>797757</v>
      </c>
      <c r="C46" s="53" t="s">
        <v>187</v>
      </c>
      <c r="D46" s="6"/>
      <c r="E46" s="6"/>
      <c r="F46" s="6"/>
      <c r="G46" s="6"/>
      <c r="H46" s="6">
        <v>200</v>
      </c>
      <c r="I46" s="6">
        <f t="shared" si="1"/>
        <v>2117.5599999999995</v>
      </c>
      <c r="J46" s="58">
        <f t="shared" si="2"/>
        <v>-820.09999999999945</v>
      </c>
      <c r="K46" s="7">
        <f t="shared" si="3"/>
        <v>-0.63208114315662867</v>
      </c>
    </row>
    <row r="47" spans="1:11" s="53" customFormat="1">
      <c r="A47" s="22"/>
      <c r="B47" s="54"/>
      <c r="D47" s="6"/>
      <c r="E47" s="6"/>
      <c r="F47" s="6"/>
      <c r="G47" s="6"/>
      <c r="H47" s="6"/>
      <c r="I47" s="6"/>
      <c r="J47" s="58"/>
      <c r="K47" s="7"/>
    </row>
    <row r="48" spans="1:11">
      <c r="A48" s="22"/>
      <c r="B48" s="12"/>
      <c r="D48" s="6"/>
      <c r="E48" s="6"/>
      <c r="F48" s="6"/>
      <c r="G48" s="6"/>
      <c r="H48" s="6"/>
      <c r="I48" s="6"/>
      <c r="K48" s="7"/>
    </row>
    <row r="49" spans="1:11">
      <c r="B49" s="9" t="s">
        <v>33</v>
      </c>
      <c r="D49" s="6">
        <v>1235</v>
      </c>
      <c r="E49" s="6"/>
      <c r="F49" s="6"/>
      <c r="G49" s="6"/>
      <c r="H49" s="6"/>
      <c r="I49" s="6"/>
      <c r="J49" s="25">
        <f>+D49</f>
        <v>1235</v>
      </c>
      <c r="K49" s="7"/>
    </row>
    <row r="50" spans="1:11">
      <c r="A50" s="22" t="s">
        <v>165</v>
      </c>
      <c r="B50" s="9" t="s">
        <v>166</v>
      </c>
      <c r="C50" s="53" t="s">
        <v>167</v>
      </c>
      <c r="D50" s="6"/>
      <c r="E50" s="6"/>
      <c r="F50" s="6"/>
      <c r="G50" s="6"/>
      <c r="H50" s="6">
        <v>285</v>
      </c>
      <c r="I50" s="6">
        <f>E50+F50+G50+H50+I49</f>
        <v>285</v>
      </c>
      <c r="J50" s="23">
        <f>$J$49-I50</f>
        <v>950</v>
      </c>
      <c r="K50" s="7">
        <f>J50/$J$49</f>
        <v>0.76923076923076927</v>
      </c>
    </row>
    <row r="51" spans="1:11" s="53" customFormat="1">
      <c r="A51" s="22" t="s">
        <v>168</v>
      </c>
      <c r="B51" s="9" t="s">
        <v>169</v>
      </c>
      <c r="C51" s="53" t="s">
        <v>170</v>
      </c>
      <c r="D51" s="6"/>
      <c r="E51" s="6"/>
      <c r="F51" s="6"/>
      <c r="G51" s="6"/>
      <c r="H51" s="6">
        <v>117.65</v>
      </c>
      <c r="I51" s="6">
        <f>E51+F51+G51+H51+I50</f>
        <v>402.65</v>
      </c>
      <c r="J51" s="58">
        <f>$J$49-I51</f>
        <v>832.35</v>
      </c>
      <c r="K51" s="7">
        <f>J51/$J$49</f>
        <v>0.67396761133603245</v>
      </c>
    </row>
    <row r="52" spans="1:11" s="53" customFormat="1">
      <c r="A52" s="22" t="s">
        <v>171</v>
      </c>
      <c r="B52" s="9" t="s">
        <v>173</v>
      </c>
      <c r="C52" s="53" t="s">
        <v>174</v>
      </c>
      <c r="D52" s="6"/>
      <c r="E52" s="6"/>
      <c r="F52" s="6"/>
      <c r="G52" s="6"/>
      <c r="H52" s="6">
        <v>17.2</v>
      </c>
      <c r="I52" s="6">
        <f t="shared" ref="I52:I53" si="4">E52+F52+G52+H52+I51</f>
        <v>419.84999999999997</v>
      </c>
      <c r="J52" s="58">
        <f t="shared" ref="J52:J53" si="5">$J$49-I52</f>
        <v>815.15000000000009</v>
      </c>
      <c r="K52" s="7">
        <f t="shared" ref="K52:K53" si="6">J52/$J$49</f>
        <v>0.66004048582995956</v>
      </c>
    </row>
    <row r="53" spans="1:11" s="53" customFormat="1">
      <c r="A53" s="22" t="s">
        <v>171</v>
      </c>
      <c r="B53" s="9" t="s">
        <v>173</v>
      </c>
      <c r="C53" s="53" t="s">
        <v>177</v>
      </c>
      <c r="D53" s="6"/>
      <c r="E53" s="6"/>
      <c r="F53" s="6"/>
      <c r="G53" s="6"/>
      <c r="H53" s="6">
        <v>39.96</v>
      </c>
      <c r="I53" s="6">
        <f t="shared" si="4"/>
        <v>459.80999999999995</v>
      </c>
      <c r="J53" s="58">
        <f t="shared" si="5"/>
        <v>775.19</v>
      </c>
      <c r="K53" s="7">
        <f t="shared" si="6"/>
        <v>0.62768421052631584</v>
      </c>
    </row>
    <row r="54" spans="1:11" s="53" customFormat="1">
      <c r="A54" s="22" t="s">
        <v>182</v>
      </c>
      <c r="B54" s="54">
        <v>797781</v>
      </c>
      <c r="C54" s="53" t="s">
        <v>183</v>
      </c>
      <c r="D54" s="6"/>
      <c r="E54" s="6"/>
      <c r="F54" s="6"/>
      <c r="G54" s="6"/>
      <c r="H54" s="6">
        <v>50</v>
      </c>
      <c r="I54" s="6">
        <f t="shared" ref="I54" si="7">E54+F54+G54+H54+I53</f>
        <v>509.80999999999995</v>
      </c>
      <c r="J54" s="58">
        <f t="shared" ref="J54" si="8">$J$49-I54</f>
        <v>725.19</v>
      </c>
      <c r="K54" s="7">
        <f t="shared" ref="K54" si="9">J54/$J$49</f>
        <v>0.58719838056680163</v>
      </c>
    </row>
    <row r="55" spans="1:11" s="53" customFormat="1">
      <c r="A55" s="22" t="s">
        <v>194</v>
      </c>
      <c r="B55" s="54">
        <v>796700</v>
      </c>
      <c r="C55" s="53" t="s">
        <v>195</v>
      </c>
      <c r="D55" s="6"/>
      <c r="E55" s="6"/>
      <c r="F55" s="6"/>
      <c r="G55" s="6"/>
      <c r="H55" s="6">
        <v>525</v>
      </c>
      <c r="I55" s="6">
        <f t="shared" ref="I55" si="10">E55+F55+G55+H55+I54</f>
        <v>1034.81</v>
      </c>
      <c r="J55" s="58">
        <f t="shared" ref="J55" si="11">$J$49-I55</f>
        <v>200.19000000000005</v>
      </c>
      <c r="K55" s="7">
        <f t="shared" ref="K55" si="12">J55/$J$49</f>
        <v>0.16209716599190288</v>
      </c>
    </row>
    <row r="56" spans="1:11" s="53" customFormat="1">
      <c r="A56" s="22"/>
      <c r="B56" s="54"/>
      <c r="D56" s="6"/>
      <c r="E56" s="6"/>
      <c r="F56" s="6"/>
      <c r="G56" s="6"/>
      <c r="H56" s="6"/>
      <c r="I56" s="6"/>
      <c r="J56" s="58"/>
      <c r="K56" s="7"/>
    </row>
    <row r="57" spans="1:11">
      <c r="A57" s="22"/>
      <c r="B57" s="9"/>
      <c r="D57" s="6"/>
      <c r="E57" s="6"/>
      <c r="F57" s="6"/>
      <c r="G57" s="6"/>
      <c r="H57" s="6"/>
      <c r="I57" s="6"/>
      <c r="K57" s="7"/>
    </row>
    <row r="58" spans="1:11" s="53" customFormat="1">
      <c r="A58" s="22"/>
      <c r="B58" s="9" t="s">
        <v>154</v>
      </c>
      <c r="D58" s="6">
        <v>3200</v>
      </c>
      <c r="E58" s="6"/>
      <c r="F58" s="6"/>
      <c r="G58" s="6"/>
      <c r="H58" s="6"/>
      <c r="I58" s="6"/>
      <c r="J58" s="58">
        <v>3200</v>
      </c>
      <c r="K58" s="7"/>
    </row>
    <row r="59" spans="1:11">
      <c r="A59" s="62" t="s">
        <v>199</v>
      </c>
      <c r="B59" s="1">
        <v>798932</v>
      </c>
      <c r="C59" s="53" t="s">
        <v>207</v>
      </c>
      <c r="F59" s="6">
        <v>2574.9</v>
      </c>
      <c r="G59" s="6"/>
      <c r="H59" s="6"/>
      <c r="I59" s="6">
        <f t="shared" ref="I59" si="13">E59+F59+G59+H59+I58</f>
        <v>2574.9</v>
      </c>
      <c r="J59" s="58">
        <f>$J$58-I59</f>
        <v>625.09999999999991</v>
      </c>
      <c r="K59" s="7">
        <f>J59/$J$58</f>
        <v>0.19534374999999998</v>
      </c>
    </row>
    <row r="60" spans="1:11">
      <c r="A60" s="22"/>
      <c r="B60" s="9"/>
      <c r="D60" s="6"/>
      <c r="E60" s="6"/>
      <c r="F60" s="6"/>
      <c r="G60" s="6"/>
      <c r="H60" s="6"/>
      <c r="I60" s="6"/>
      <c r="K60" s="7"/>
    </row>
    <row r="61" spans="1:11">
      <c r="B61" s="10" t="s">
        <v>34</v>
      </c>
      <c r="D61" s="6">
        <v>12000</v>
      </c>
      <c r="E61" s="6"/>
      <c r="F61" s="6"/>
      <c r="G61" s="6"/>
      <c r="H61" s="6"/>
      <c r="I61" s="6"/>
      <c r="J61" s="25">
        <f>D61</f>
        <v>12000</v>
      </c>
      <c r="K61" s="7"/>
    </row>
    <row r="62" spans="1:11">
      <c r="A62" s="22" t="s">
        <v>190</v>
      </c>
      <c r="B62" s="9" t="s">
        <v>191</v>
      </c>
      <c r="C62" s="53" t="s">
        <v>192</v>
      </c>
      <c r="D62" s="6"/>
      <c r="E62" s="6"/>
      <c r="F62" s="6">
        <v>0</v>
      </c>
      <c r="G62" s="6"/>
      <c r="H62" s="6">
        <v>5950</v>
      </c>
      <c r="I62" s="6">
        <f>E62+F62+G62+H62+I61</f>
        <v>5950</v>
      </c>
      <c r="J62" s="23">
        <f>$J$61-I62</f>
        <v>6050</v>
      </c>
      <c r="K62" s="7">
        <f>J62/$J$61</f>
        <v>0.50416666666666665</v>
      </c>
    </row>
    <row r="63" spans="1:11" s="53" customFormat="1">
      <c r="A63" s="22"/>
      <c r="B63" s="9"/>
      <c r="D63" s="6"/>
      <c r="E63" s="6"/>
      <c r="F63" s="6"/>
      <c r="G63" s="6"/>
      <c r="H63" s="6"/>
      <c r="I63" s="6"/>
      <c r="J63" s="58"/>
      <c r="K63" s="7"/>
    </row>
    <row r="64" spans="1:11" s="53" customFormat="1">
      <c r="A64" s="57" t="s">
        <v>21</v>
      </c>
      <c r="B64" s="9" t="s">
        <v>200</v>
      </c>
      <c r="D64" s="6"/>
      <c r="E64" s="6"/>
      <c r="F64" s="6"/>
      <c r="G64" s="6"/>
      <c r="H64" s="6"/>
      <c r="I64" s="6"/>
      <c r="J64" s="58"/>
      <c r="K64" s="7"/>
    </row>
    <row r="65" spans="1:11" s="53" customFormat="1">
      <c r="A65" s="22" t="s">
        <v>201</v>
      </c>
      <c r="B65" s="9" t="s">
        <v>202</v>
      </c>
      <c r="C65" s="53" t="s">
        <v>203</v>
      </c>
      <c r="D65" s="6"/>
      <c r="E65" s="6"/>
      <c r="F65" s="6">
        <v>0</v>
      </c>
      <c r="G65" s="6"/>
      <c r="H65" s="6">
        <v>4998</v>
      </c>
      <c r="I65" s="6">
        <f>E65+F65+G65+H65+I64</f>
        <v>4998</v>
      </c>
      <c r="J65" s="58">
        <f>I65</f>
        <v>4998</v>
      </c>
      <c r="K65" s="7">
        <f>J65/$J$65</f>
        <v>1</v>
      </c>
    </row>
    <row r="66" spans="1:11">
      <c r="A66" s="59"/>
      <c r="B66" s="60"/>
      <c r="C66" s="18"/>
      <c r="D66" s="56"/>
      <c r="E66" s="56"/>
      <c r="F66" s="56"/>
      <c r="G66" s="56"/>
      <c r="H66" s="56"/>
      <c r="I66" s="56"/>
      <c r="J66" s="27"/>
      <c r="K66" s="61"/>
    </row>
    <row r="67" spans="1:11">
      <c r="A67" s="57"/>
      <c r="B67" s="50" t="s">
        <v>112</v>
      </c>
      <c r="C67" s="51"/>
      <c r="D67" s="6">
        <v>2000</v>
      </c>
      <c r="E67" s="6"/>
      <c r="F67" s="6"/>
      <c r="G67" s="6"/>
      <c r="H67" s="6"/>
      <c r="I67" s="6"/>
      <c r="J67" s="25">
        <f>D67</f>
        <v>2000</v>
      </c>
      <c r="K67" s="7"/>
    </row>
    <row r="68" spans="1:11">
      <c r="A68" s="57"/>
      <c r="B68" s="52" t="s">
        <v>113</v>
      </c>
      <c r="C68" s="51"/>
      <c r="D68" s="6"/>
      <c r="E68" s="6"/>
      <c r="F68" s="6"/>
      <c r="G68" s="6"/>
      <c r="H68" s="6"/>
      <c r="I68" s="6">
        <f>E68+F68+G68+H68+I67</f>
        <v>0</v>
      </c>
      <c r="J68" s="58">
        <f>$J$67-I68</f>
        <v>2000</v>
      </c>
      <c r="K68" s="7">
        <f>J68/$J$67</f>
        <v>1</v>
      </c>
    </row>
    <row r="69" spans="1:11" s="53" customFormat="1">
      <c r="A69" s="57"/>
      <c r="B69" s="52"/>
      <c r="C69" s="51"/>
      <c r="D69" s="6"/>
      <c r="E69" s="6"/>
      <c r="F69" s="6"/>
      <c r="G69" s="6"/>
      <c r="H69" s="6"/>
      <c r="I69" s="6"/>
      <c r="J69" s="58"/>
      <c r="K69" s="7"/>
    </row>
    <row r="70" spans="1:11">
      <c r="B70" s="9"/>
      <c r="D70" s="6"/>
      <c r="E70" s="6"/>
      <c r="F70" s="6"/>
      <c r="G70" s="6"/>
      <c r="H70" s="6"/>
      <c r="I70" s="6"/>
      <c r="K70" s="7"/>
    </row>
    <row r="71" spans="1:11">
      <c r="B71" s="3" t="s">
        <v>16</v>
      </c>
      <c r="D71" s="6">
        <f>SUM(D7:D70)</f>
        <v>19962.46</v>
      </c>
      <c r="E71" s="6">
        <f>SUM(E7:E70)</f>
        <v>0</v>
      </c>
      <c r="F71" s="6">
        <f>SUM(F7:F70)</f>
        <v>2574.9</v>
      </c>
      <c r="G71" s="6">
        <f>SUM(G7:G70)</f>
        <v>0</v>
      </c>
      <c r="H71" s="6">
        <f>SUM(H7:H70)</f>
        <v>14195.369999999999</v>
      </c>
      <c r="I71" s="6">
        <f>E71+F71+G71+H71</f>
        <v>16770.27</v>
      </c>
      <c r="J71" s="23">
        <f>D71-I71</f>
        <v>3192.1899999999987</v>
      </c>
      <c r="K71" s="7">
        <f>J71/D71</f>
        <v>0.15990965041382668</v>
      </c>
    </row>
    <row r="72" spans="1:11">
      <c r="B72" s="3"/>
      <c r="D72" s="6"/>
      <c r="E72" s="6"/>
      <c r="F72" s="6"/>
      <c r="G72" s="6"/>
      <c r="H72" s="6"/>
      <c r="I72" s="6"/>
    </row>
    <row r="73" spans="1:11">
      <c r="A73" s="57" t="s">
        <v>17</v>
      </c>
      <c r="B73" s="3" t="s">
        <v>114</v>
      </c>
      <c r="D73" s="6">
        <f>D71</f>
        <v>19962.46</v>
      </c>
      <c r="E73" s="6">
        <f t="shared" ref="E73:K73" si="14">E71</f>
        <v>0</v>
      </c>
      <c r="F73" s="6">
        <f t="shared" si="14"/>
        <v>2574.9</v>
      </c>
      <c r="G73" s="6">
        <f t="shared" si="14"/>
        <v>0</v>
      </c>
      <c r="H73" s="6">
        <f t="shared" si="14"/>
        <v>14195.369999999999</v>
      </c>
      <c r="I73" s="6">
        <f t="shared" si="14"/>
        <v>16770.27</v>
      </c>
      <c r="J73" s="23">
        <f t="shared" si="14"/>
        <v>3192.1899999999987</v>
      </c>
      <c r="K73" s="13">
        <f t="shared" si="14"/>
        <v>0.15990965041382668</v>
      </c>
    </row>
    <row r="74" spans="1:11">
      <c r="B74" s="3" t="s">
        <v>18</v>
      </c>
      <c r="D74" s="6">
        <f>SUM(D73:D73)</f>
        <v>19962.46</v>
      </c>
      <c r="E74" s="6">
        <f>SUM(E73:E73)</f>
        <v>0</v>
      </c>
      <c r="F74" s="6">
        <f>SUM(F73:F73)</f>
        <v>2574.9</v>
      </c>
      <c r="G74" s="6">
        <f>SUM(G73:G73)</f>
        <v>0</v>
      </c>
      <c r="H74" s="6">
        <f>SUM(H73:H73)</f>
        <v>14195.369999999999</v>
      </c>
      <c r="I74" s="6">
        <f>E74+F74+G74+H74</f>
        <v>16770.27</v>
      </c>
      <c r="J74" s="23">
        <f>D74-I74</f>
        <v>3192.1899999999987</v>
      </c>
      <c r="K74" s="7">
        <f>J74/D74</f>
        <v>0.15990965041382668</v>
      </c>
    </row>
    <row r="75" spans="1:11">
      <c r="B75" s="3"/>
    </row>
    <row r="77" spans="1:11">
      <c r="B77" s="3"/>
      <c r="C77" s="10"/>
      <c r="H77" s="14"/>
      <c r="J77" s="26"/>
    </row>
    <row r="78" spans="1:11">
      <c r="B78" s="3"/>
      <c r="H78" s="15"/>
    </row>
    <row r="79" spans="1:11">
      <c r="B79" s="3"/>
      <c r="H79" s="6">
        <v>27602.19</v>
      </c>
      <c r="I79" s="2" t="s">
        <v>205</v>
      </c>
    </row>
    <row r="80" spans="1:11">
      <c r="F80" s="15"/>
      <c r="G80" s="15" t="s">
        <v>19</v>
      </c>
      <c r="H80" s="6">
        <f>E74</f>
        <v>0</v>
      </c>
      <c r="I80" s="10" t="s">
        <v>23</v>
      </c>
    </row>
    <row r="81" spans="6:10">
      <c r="F81" s="15"/>
      <c r="G81" s="15" t="s">
        <v>19</v>
      </c>
      <c r="H81" s="6">
        <f>F74</f>
        <v>2574.9</v>
      </c>
      <c r="I81" s="1" t="s">
        <v>24</v>
      </c>
    </row>
    <row r="82" spans="6:10">
      <c r="F82" s="15"/>
      <c r="G82" s="15" t="s">
        <v>19</v>
      </c>
      <c r="H82" s="6">
        <v>0</v>
      </c>
      <c r="I82" s="1" t="s">
        <v>35</v>
      </c>
    </row>
    <row r="83" spans="6:10">
      <c r="F83" s="15"/>
      <c r="G83" s="15" t="s">
        <v>19</v>
      </c>
      <c r="H83" s="16">
        <v>19962.46</v>
      </c>
      <c r="I83" s="53" t="s">
        <v>181</v>
      </c>
    </row>
    <row r="84" spans="6:10">
      <c r="F84" s="15"/>
      <c r="G84" s="15" t="s">
        <v>22</v>
      </c>
      <c r="H84" s="16">
        <v>4447.54</v>
      </c>
      <c r="I84" s="53" t="s">
        <v>155</v>
      </c>
    </row>
    <row r="85" spans="6:10">
      <c r="F85" s="15"/>
      <c r="G85" s="15" t="s">
        <v>22</v>
      </c>
      <c r="H85" s="16">
        <v>7572.9</v>
      </c>
      <c r="I85" s="1" t="s">
        <v>30</v>
      </c>
    </row>
    <row r="86" spans="6:10">
      <c r="F86" s="15"/>
      <c r="G86" s="15" t="s">
        <v>22</v>
      </c>
      <c r="H86" s="16">
        <v>0</v>
      </c>
      <c r="I86" s="1" t="s">
        <v>31</v>
      </c>
    </row>
    <row r="87" spans="6:10">
      <c r="G87" s="15" t="s">
        <v>22</v>
      </c>
      <c r="H87" s="16">
        <v>0</v>
      </c>
      <c r="I87" s="1" t="s">
        <v>29</v>
      </c>
    </row>
    <row r="88" spans="6:10">
      <c r="G88" s="17" t="s">
        <v>28</v>
      </c>
      <c r="H88" s="6">
        <f>+H79-H80-H81-H82-H83-H84+H85+H86+H87</f>
        <v>8190.1899999999978</v>
      </c>
      <c r="I88" s="53" t="s">
        <v>206</v>
      </c>
      <c r="J88" s="27"/>
    </row>
    <row r="89" spans="6:10">
      <c r="G89" s="17"/>
      <c r="H89" s="16"/>
      <c r="I89" s="18"/>
      <c r="J89" s="27"/>
    </row>
    <row r="90" spans="6:10">
      <c r="G90" s="18"/>
      <c r="H90" s="16"/>
      <c r="I90" s="18"/>
      <c r="J90" s="27"/>
    </row>
    <row r="91" spans="6:10">
      <c r="G91" s="18"/>
      <c r="H91" s="16"/>
      <c r="I91" s="18"/>
      <c r="J91" s="27"/>
    </row>
    <row r="92" spans="6:10">
      <c r="G92" s="18"/>
      <c r="H92" s="18"/>
      <c r="I92" s="18"/>
      <c r="J92" s="27"/>
    </row>
  </sheetData>
  <mergeCells count="2">
    <mergeCell ref="A1:K1"/>
    <mergeCell ref="A2:K2"/>
  </mergeCells>
  <pageMargins left="0.5" right="0.25" top="0.75" bottom="0.5" header="0.5" footer="0.5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topLeftCell="F35" workbookViewId="0">
      <selection activeCell="S43" sqref="S43"/>
    </sheetView>
  </sheetViews>
  <sheetFormatPr defaultRowHeight="12.75"/>
  <cols>
    <col min="1" max="1" width="8.28515625" customWidth="1"/>
    <col min="2" max="2" width="10.5703125" customWidth="1"/>
    <col min="3" max="3" width="28.85546875" customWidth="1"/>
    <col min="4" max="6" width="12" customWidth="1"/>
    <col min="7" max="8" width="10.42578125" customWidth="1"/>
    <col min="9" max="9" width="10.28515625" customWidth="1"/>
    <col min="10" max="10" width="11.42578125" customWidth="1"/>
    <col min="11" max="11" width="10.42578125" customWidth="1"/>
  </cols>
  <sheetData>
    <row r="1" spans="1:11">
      <c r="A1" s="63" t="s">
        <v>215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3" t="s">
        <v>208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>
      <c r="A3" s="57"/>
      <c r="B3" s="3"/>
      <c r="C3" s="53"/>
      <c r="D3" s="53"/>
      <c r="E3" s="53"/>
      <c r="F3" s="53"/>
      <c r="G3" s="53"/>
      <c r="H3" s="53"/>
      <c r="I3" s="53"/>
      <c r="J3" s="58"/>
      <c r="K3" s="53"/>
    </row>
    <row r="4" spans="1:11">
      <c r="A4" s="19" t="s">
        <v>0</v>
      </c>
      <c r="B4" s="3"/>
      <c r="C4" s="53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4" t="s">
        <v>8</v>
      </c>
    </row>
    <row r="5" spans="1:11">
      <c r="A5" s="20" t="s">
        <v>9</v>
      </c>
      <c r="B5" s="5" t="s">
        <v>10</v>
      </c>
      <c r="C5" s="4" t="s">
        <v>11</v>
      </c>
      <c r="D5" s="4" t="s">
        <v>12</v>
      </c>
      <c r="E5" s="4" t="s">
        <v>6</v>
      </c>
      <c r="F5" s="4" t="s">
        <v>6</v>
      </c>
      <c r="G5" s="4" t="s">
        <v>6</v>
      </c>
      <c r="H5" s="4" t="s">
        <v>6</v>
      </c>
      <c r="I5" s="4" t="s">
        <v>13</v>
      </c>
      <c r="J5" s="24" t="s">
        <v>14</v>
      </c>
      <c r="K5" s="4" t="s">
        <v>7</v>
      </c>
    </row>
    <row r="6" spans="1:11">
      <c r="A6" s="57"/>
      <c r="B6" s="54"/>
      <c r="C6" s="53"/>
      <c r="D6" s="53"/>
      <c r="E6" s="53"/>
      <c r="F6" s="53"/>
      <c r="G6" s="53"/>
      <c r="H6" s="53"/>
      <c r="I6" s="53"/>
      <c r="J6" s="58"/>
      <c r="K6" s="53"/>
    </row>
    <row r="7" spans="1:11">
      <c r="A7" s="57"/>
      <c r="B7" s="54"/>
      <c r="C7" s="53"/>
      <c r="D7" s="6"/>
      <c r="E7" s="6"/>
      <c r="F7" s="6"/>
      <c r="G7" s="6"/>
      <c r="H7" s="6"/>
      <c r="I7" s="6"/>
      <c r="J7" s="58"/>
      <c r="K7" s="7"/>
    </row>
    <row r="8" spans="1:11">
      <c r="A8" s="57"/>
      <c r="B8" s="3" t="s">
        <v>15</v>
      </c>
      <c r="C8" s="53"/>
      <c r="D8" s="6">
        <v>275</v>
      </c>
      <c r="E8" s="6"/>
      <c r="F8" s="6"/>
      <c r="G8" s="6"/>
      <c r="H8" s="6"/>
      <c r="I8" s="8"/>
      <c r="J8" s="25">
        <f>D8</f>
        <v>275</v>
      </c>
      <c r="K8" s="53"/>
    </row>
    <row r="9" spans="1:11">
      <c r="A9" s="57" t="s">
        <v>21</v>
      </c>
      <c r="B9" s="9" t="s">
        <v>21</v>
      </c>
      <c r="C9" s="54" t="s">
        <v>21</v>
      </c>
      <c r="D9" s="6"/>
      <c r="E9" s="6"/>
      <c r="F9" s="6"/>
      <c r="G9" s="6"/>
      <c r="H9" s="6">
        <v>0</v>
      </c>
      <c r="I9" s="6">
        <f>E9+F9+G9+H9+I8</f>
        <v>0</v>
      </c>
      <c r="J9" s="58">
        <f>$J$8-I9</f>
        <v>275</v>
      </c>
      <c r="K9" s="7">
        <f>J9/$J$8</f>
        <v>1</v>
      </c>
    </row>
    <row r="10" spans="1:11">
      <c r="A10" s="22"/>
      <c r="B10" s="9"/>
      <c r="C10" s="54"/>
      <c r="D10" s="6"/>
      <c r="E10" s="6"/>
      <c r="F10" s="6"/>
      <c r="G10" s="6"/>
      <c r="H10" s="6"/>
      <c r="I10" s="6"/>
      <c r="J10" s="58"/>
      <c r="K10" s="7"/>
    </row>
    <row r="11" spans="1:11">
      <c r="A11" s="57"/>
      <c r="B11" s="54"/>
      <c r="C11" s="53"/>
      <c r="D11" s="6"/>
      <c r="E11" s="6"/>
      <c r="F11" s="6"/>
      <c r="G11" s="6"/>
      <c r="H11" s="6"/>
      <c r="I11" s="6"/>
      <c r="J11" s="58"/>
      <c r="K11" s="7"/>
    </row>
    <row r="12" spans="1:11">
      <c r="A12" s="57"/>
      <c r="B12" s="54" t="s">
        <v>26</v>
      </c>
      <c r="C12" s="11"/>
      <c r="D12" s="6">
        <v>1500</v>
      </c>
      <c r="E12" s="6"/>
      <c r="F12" s="6"/>
      <c r="G12" s="6"/>
      <c r="H12" s="6"/>
      <c r="I12" s="6"/>
      <c r="J12" s="25">
        <f>D12</f>
        <v>1500</v>
      </c>
      <c r="K12" s="7"/>
    </row>
    <row r="13" spans="1:11">
      <c r="A13" s="22" t="s">
        <v>212</v>
      </c>
      <c r="B13" s="54">
        <v>800771</v>
      </c>
      <c r="C13" s="53" t="s">
        <v>197</v>
      </c>
      <c r="D13" s="6"/>
      <c r="E13" s="6"/>
      <c r="F13" s="6"/>
      <c r="G13" s="6"/>
      <c r="H13" s="6">
        <v>5.75</v>
      </c>
      <c r="I13" s="6">
        <f>E13+F13+G13+H13+I12</f>
        <v>5.75</v>
      </c>
      <c r="J13" s="58">
        <f>$J$12-I13</f>
        <v>1494.25</v>
      </c>
      <c r="K13" s="7">
        <f>J13/$J$12</f>
        <v>0.99616666666666664</v>
      </c>
    </row>
    <row r="14" spans="1:11">
      <c r="A14" s="22" t="s">
        <v>212</v>
      </c>
      <c r="B14" s="54">
        <v>800053</v>
      </c>
      <c r="C14" s="53" t="s">
        <v>213</v>
      </c>
      <c r="D14" s="6"/>
      <c r="E14" s="6"/>
      <c r="F14" s="6"/>
      <c r="G14" s="6"/>
      <c r="H14" s="6">
        <v>91.42</v>
      </c>
      <c r="I14" s="6">
        <f t="shared" ref="I14" si="0">E14+F14+G14+H14+I13</f>
        <v>97.17</v>
      </c>
      <c r="J14" s="58">
        <f t="shared" ref="J14" si="1">$J$12-I14</f>
        <v>1402.83</v>
      </c>
      <c r="K14" s="7">
        <f t="shared" ref="K14" si="2">J14/$J$12</f>
        <v>0.93521999999999994</v>
      </c>
    </row>
    <row r="15" spans="1:11">
      <c r="A15" s="22" t="s">
        <v>214</v>
      </c>
      <c r="B15" s="54">
        <v>801076</v>
      </c>
      <c r="C15" s="53" t="s">
        <v>197</v>
      </c>
      <c r="D15" s="6"/>
      <c r="E15" s="6"/>
      <c r="F15" s="6"/>
      <c r="G15" s="6">
        <v>0</v>
      </c>
      <c r="H15" s="6">
        <v>1.72</v>
      </c>
      <c r="I15" s="6">
        <f t="shared" ref="I15:I17" si="3">E15+F15+G15+H15+I14</f>
        <v>98.89</v>
      </c>
      <c r="J15" s="58">
        <f t="shared" ref="J15:J17" si="4">$J$12-I15</f>
        <v>1401.11</v>
      </c>
      <c r="K15" s="7">
        <f t="shared" ref="K15:K17" si="5">J15/$J$12</f>
        <v>0.93407333333333331</v>
      </c>
    </row>
    <row r="16" spans="1:11">
      <c r="A16" s="22" t="s">
        <v>214</v>
      </c>
      <c r="B16" s="54">
        <v>803162</v>
      </c>
      <c r="C16" s="53" t="s">
        <v>27</v>
      </c>
      <c r="D16" s="6"/>
      <c r="E16" s="6"/>
      <c r="F16" s="6"/>
      <c r="G16" s="6">
        <v>0</v>
      </c>
      <c r="H16" s="6">
        <v>12.04</v>
      </c>
      <c r="I16" s="6">
        <f t="shared" si="3"/>
        <v>110.93</v>
      </c>
      <c r="J16" s="58">
        <f t="shared" si="4"/>
        <v>1389.07</v>
      </c>
      <c r="K16" s="7">
        <f t="shared" si="5"/>
        <v>0.92604666666666657</v>
      </c>
    </row>
    <row r="17" spans="1:11">
      <c r="A17" s="22" t="s">
        <v>214</v>
      </c>
      <c r="B17" s="54">
        <v>803164</v>
      </c>
      <c r="C17" s="53" t="s">
        <v>27</v>
      </c>
      <c r="D17" s="6"/>
      <c r="E17" s="6"/>
      <c r="F17" s="6"/>
      <c r="G17" s="6">
        <v>0</v>
      </c>
      <c r="H17" s="6">
        <v>4.3499999999999996</v>
      </c>
      <c r="I17" s="6">
        <f t="shared" si="3"/>
        <v>115.28</v>
      </c>
      <c r="J17" s="58">
        <f t="shared" si="4"/>
        <v>1384.72</v>
      </c>
      <c r="K17" s="7">
        <f t="shared" si="5"/>
        <v>0.92314666666666667</v>
      </c>
    </row>
    <row r="18" spans="1:11">
      <c r="A18" s="22"/>
      <c r="B18" s="9"/>
      <c r="C18" s="53"/>
      <c r="D18" s="6"/>
      <c r="E18" s="6"/>
      <c r="F18" s="6"/>
      <c r="G18" s="6"/>
      <c r="H18" s="6"/>
      <c r="I18" s="6"/>
      <c r="J18" s="58"/>
      <c r="K18" s="7"/>
    </row>
    <row r="19" spans="1:11">
      <c r="A19" s="22"/>
      <c r="B19" s="12"/>
      <c r="C19" s="53"/>
      <c r="D19" s="6"/>
      <c r="E19" s="6"/>
      <c r="F19" s="6"/>
      <c r="G19" s="6"/>
      <c r="H19" s="6"/>
      <c r="I19" s="6"/>
      <c r="J19" s="58"/>
      <c r="K19" s="7"/>
    </row>
    <row r="20" spans="1:11">
      <c r="A20" s="57"/>
      <c r="B20" s="9" t="s">
        <v>32</v>
      </c>
      <c r="C20" s="53"/>
      <c r="D20" s="6">
        <v>2225</v>
      </c>
      <c r="E20" s="6"/>
      <c r="F20" s="6"/>
      <c r="G20" s="6"/>
      <c r="H20" s="6"/>
      <c r="I20" s="6"/>
      <c r="J20" s="25">
        <f>+D20</f>
        <v>2225</v>
      </c>
      <c r="K20" s="7"/>
    </row>
    <row r="21" spans="1:11">
      <c r="A21" s="57" t="s">
        <v>21</v>
      </c>
      <c r="B21" s="9" t="s">
        <v>21</v>
      </c>
      <c r="C21" s="53" t="s">
        <v>21</v>
      </c>
      <c r="D21" s="6"/>
      <c r="E21" s="6"/>
      <c r="F21" s="6"/>
      <c r="G21" s="6"/>
      <c r="H21" s="6">
        <v>0</v>
      </c>
      <c r="I21" s="6">
        <f>E21+F21+G21+H21+I20</f>
        <v>0</v>
      </c>
      <c r="J21" s="58">
        <f>$J$20-I21</f>
        <v>2225</v>
      </c>
      <c r="K21" s="7">
        <f>J21/$J$20</f>
        <v>1</v>
      </c>
    </row>
    <row r="22" spans="1:11">
      <c r="A22" s="57" t="s">
        <v>21</v>
      </c>
      <c r="B22" s="9" t="s">
        <v>21</v>
      </c>
      <c r="C22" s="53" t="s">
        <v>21</v>
      </c>
      <c r="D22" s="6"/>
      <c r="E22" s="6"/>
      <c r="F22" s="6"/>
      <c r="G22" s="6"/>
      <c r="H22" s="6">
        <v>0</v>
      </c>
      <c r="I22" s="6">
        <f t="shared" ref="I22" si="6">E22+F22+G22+H22+I21</f>
        <v>0</v>
      </c>
      <c r="J22" s="58">
        <f>$J$20-I22</f>
        <v>2225</v>
      </c>
      <c r="K22" s="7">
        <f>J22/$J$20</f>
        <v>1</v>
      </c>
    </row>
    <row r="23" spans="1:11">
      <c r="A23" s="22"/>
      <c r="B23" s="9"/>
      <c r="C23" s="53"/>
      <c r="D23" s="6"/>
      <c r="E23" s="6"/>
      <c r="F23" s="6"/>
      <c r="G23" s="6"/>
      <c r="H23" s="6"/>
      <c r="I23" s="6"/>
      <c r="J23" s="58"/>
      <c r="K23" s="7"/>
    </row>
    <row r="24" spans="1:11">
      <c r="A24" s="57"/>
      <c r="B24" s="9"/>
      <c r="C24" s="53"/>
      <c r="D24" s="6"/>
      <c r="E24" s="6"/>
      <c r="F24" s="6"/>
      <c r="G24" s="6"/>
      <c r="H24" s="6"/>
      <c r="I24" s="6"/>
      <c r="J24" s="58"/>
      <c r="K24" s="7"/>
    </row>
    <row r="25" spans="1:11">
      <c r="A25" s="57"/>
      <c r="B25" s="54" t="s">
        <v>210</v>
      </c>
      <c r="C25" s="53"/>
      <c r="D25" s="6">
        <v>9000</v>
      </c>
      <c r="E25" s="6"/>
      <c r="F25" s="6"/>
      <c r="G25" s="6"/>
      <c r="H25" s="6"/>
      <c r="I25" s="6"/>
      <c r="J25" s="25">
        <f>D25</f>
        <v>9000</v>
      </c>
      <c r="K25" s="7"/>
    </row>
    <row r="26" spans="1:11">
      <c r="A26" s="57" t="s">
        <v>21</v>
      </c>
      <c r="B26" s="9" t="s">
        <v>21</v>
      </c>
      <c r="C26" s="53" t="s">
        <v>21</v>
      </c>
      <c r="D26" s="6" t="s">
        <v>21</v>
      </c>
      <c r="E26" s="6"/>
      <c r="F26" s="6"/>
      <c r="G26" s="6"/>
      <c r="H26" s="6">
        <v>0</v>
      </c>
      <c r="I26" s="6">
        <f>E26+F26+G26+H26+I25</f>
        <v>0</v>
      </c>
      <c r="J26" s="58">
        <f>$J$25-I26</f>
        <v>9000</v>
      </c>
      <c r="K26" s="7">
        <f>J26/$J$25</f>
        <v>1</v>
      </c>
    </row>
    <row r="27" spans="1:11">
      <c r="A27" s="57"/>
      <c r="B27" s="9"/>
      <c r="C27" s="53" t="s">
        <v>21</v>
      </c>
      <c r="D27" s="6" t="s">
        <v>21</v>
      </c>
      <c r="E27" s="6"/>
      <c r="F27" s="6"/>
      <c r="G27" s="6"/>
      <c r="H27" s="6">
        <v>0</v>
      </c>
      <c r="I27" s="6">
        <f>E27+F27+G27+H27+I26</f>
        <v>0</v>
      </c>
      <c r="J27" s="58">
        <f>$J$25-I27</f>
        <v>9000</v>
      </c>
      <c r="K27" s="7">
        <f>J27/$J$25</f>
        <v>1</v>
      </c>
    </row>
    <row r="28" spans="1:11">
      <c r="A28" s="57"/>
      <c r="B28" s="9"/>
      <c r="C28" s="53"/>
      <c r="D28" s="6"/>
      <c r="E28" s="6"/>
      <c r="F28" s="6"/>
      <c r="G28" s="6"/>
      <c r="H28" s="6"/>
      <c r="I28" s="6"/>
      <c r="J28" s="58"/>
      <c r="K28" s="7"/>
    </row>
    <row r="29" spans="1:11">
      <c r="A29" s="57"/>
      <c r="B29" s="54" t="s">
        <v>209</v>
      </c>
      <c r="C29" s="53"/>
      <c r="D29" s="6">
        <v>6000</v>
      </c>
      <c r="E29" s="6"/>
      <c r="F29" s="6"/>
      <c r="G29" s="6"/>
      <c r="H29" s="6"/>
      <c r="I29" s="6"/>
      <c r="J29" s="25">
        <f>D29</f>
        <v>6000</v>
      </c>
      <c r="K29" s="7"/>
    </row>
    <row r="30" spans="1:11">
      <c r="A30" s="57" t="s">
        <v>21</v>
      </c>
      <c r="B30" s="9"/>
      <c r="C30" s="53"/>
      <c r="D30" s="6"/>
      <c r="E30" s="6"/>
      <c r="F30" s="6"/>
      <c r="G30" s="6"/>
      <c r="H30" s="6"/>
      <c r="I30" s="6">
        <f>E30+F30+G30+H30+I29</f>
        <v>0</v>
      </c>
      <c r="J30" s="58">
        <f>$J$29-I30</f>
        <v>6000</v>
      </c>
      <c r="K30" s="7">
        <f>J30/$J$29</f>
        <v>1</v>
      </c>
    </row>
    <row r="31" spans="1:11">
      <c r="A31" s="57"/>
      <c r="B31" s="9"/>
      <c r="C31" s="53"/>
      <c r="D31" s="6"/>
      <c r="E31" s="6"/>
      <c r="F31" s="6"/>
      <c r="G31" s="6"/>
      <c r="H31" s="6"/>
      <c r="I31" s="6"/>
      <c r="J31" s="58"/>
      <c r="K31" s="7"/>
    </row>
    <row r="32" spans="1:11">
      <c r="A32" s="57"/>
      <c r="B32" s="9"/>
      <c r="C32" s="53"/>
      <c r="D32" s="6"/>
      <c r="E32" s="6"/>
      <c r="F32" s="6"/>
      <c r="G32" s="6"/>
      <c r="H32" s="6"/>
      <c r="I32" s="6"/>
      <c r="J32" s="58"/>
      <c r="K32" s="7"/>
    </row>
    <row r="33" spans="1:11">
      <c r="A33" s="57"/>
      <c r="B33" s="3" t="s">
        <v>16</v>
      </c>
      <c r="C33" s="53"/>
      <c r="D33" s="6">
        <f>SUM(D7:D29)</f>
        <v>19000</v>
      </c>
      <c r="E33" s="6">
        <f>SUM(E7:E29)</f>
        <v>0</v>
      </c>
      <c r="F33" s="6">
        <f>SUM(F7:F29)</f>
        <v>0</v>
      </c>
      <c r="G33" s="6">
        <f>SUM(G7:G29)</f>
        <v>0</v>
      </c>
      <c r="H33" s="6">
        <f>SUM(H7:H29)</f>
        <v>115.28</v>
      </c>
      <c r="I33" s="6">
        <f>E33+F33+G33+H33</f>
        <v>115.28</v>
      </c>
      <c r="J33" s="58">
        <f>D33-I33</f>
        <v>18884.72</v>
      </c>
      <c r="K33" s="7">
        <f>J33/D33</f>
        <v>0.9939326315789474</v>
      </c>
    </row>
    <row r="34" spans="1:11">
      <c r="A34" s="57"/>
      <c r="B34" s="3"/>
      <c r="C34" s="53"/>
      <c r="D34" s="6"/>
      <c r="E34" s="6"/>
      <c r="F34" s="6"/>
      <c r="G34" s="6"/>
      <c r="H34" s="6"/>
      <c r="I34" s="6"/>
      <c r="J34" s="58"/>
      <c r="K34" s="53"/>
    </row>
    <row r="35" spans="1:11">
      <c r="A35" s="57" t="s">
        <v>17</v>
      </c>
      <c r="B35" s="3" t="s">
        <v>211</v>
      </c>
      <c r="C35" s="53"/>
      <c r="D35" s="6">
        <f>D33</f>
        <v>19000</v>
      </c>
      <c r="E35" s="6">
        <f t="shared" ref="E35:K35" si="7">E33</f>
        <v>0</v>
      </c>
      <c r="F35" s="6">
        <f t="shared" si="7"/>
        <v>0</v>
      </c>
      <c r="G35" s="6">
        <f t="shared" si="7"/>
        <v>0</v>
      </c>
      <c r="H35" s="6">
        <f t="shared" si="7"/>
        <v>115.28</v>
      </c>
      <c r="I35" s="6">
        <f t="shared" si="7"/>
        <v>115.28</v>
      </c>
      <c r="J35" s="58">
        <f t="shared" si="7"/>
        <v>18884.72</v>
      </c>
      <c r="K35" s="13">
        <f t="shared" si="7"/>
        <v>0.9939326315789474</v>
      </c>
    </row>
    <row r="36" spans="1:11">
      <c r="A36" s="57"/>
      <c r="B36" s="3" t="s">
        <v>18</v>
      </c>
      <c r="C36" s="53"/>
      <c r="D36" s="6">
        <f>SUM(D35:D35)</f>
        <v>19000</v>
      </c>
      <c r="E36" s="6">
        <f>SUM(E35:E35)</f>
        <v>0</v>
      </c>
      <c r="F36" s="6">
        <f>SUM(F35:F35)</f>
        <v>0</v>
      </c>
      <c r="G36" s="6">
        <f>SUM(G35:G35)</f>
        <v>0</v>
      </c>
      <c r="H36" s="6">
        <f>SUM(H35:H35)</f>
        <v>115.28</v>
      </c>
      <c r="I36" s="6">
        <f>E36+F36+G36+H36</f>
        <v>115.28</v>
      </c>
      <c r="J36" s="58">
        <f>D36-I36</f>
        <v>18884.72</v>
      </c>
      <c r="K36" s="7">
        <f>J36/D36</f>
        <v>0.9939326315789474</v>
      </c>
    </row>
    <row r="37" spans="1:11">
      <c r="A37" s="57"/>
      <c r="B37" s="3"/>
      <c r="C37" s="54"/>
      <c r="D37" s="53"/>
      <c r="E37" s="53"/>
      <c r="F37" s="53"/>
      <c r="G37" s="53"/>
      <c r="H37" s="55"/>
      <c r="I37" s="53"/>
      <c r="J37" s="26"/>
      <c r="K37" s="53"/>
    </row>
    <row r="38" spans="1:11">
      <c r="A38" s="57"/>
      <c r="B38" s="3"/>
      <c r="C38" s="53"/>
      <c r="D38" s="53"/>
      <c r="E38" s="53"/>
      <c r="F38" s="53"/>
      <c r="G38" s="53"/>
      <c r="H38" s="15"/>
      <c r="I38" s="53"/>
      <c r="J38" s="58"/>
      <c r="K38" s="53"/>
    </row>
    <row r="39" spans="1:11">
      <c r="A39" s="57"/>
      <c r="B39" s="3"/>
      <c r="C39" s="53"/>
      <c r="D39" s="53"/>
      <c r="E39" s="53"/>
      <c r="F39" s="53"/>
      <c r="G39" s="53"/>
      <c r="H39" s="6"/>
      <c r="I39" s="2"/>
      <c r="J39" s="58"/>
      <c r="K39" s="53"/>
    </row>
    <row r="40" spans="1:11">
      <c r="A40" s="57"/>
      <c r="B40" s="54"/>
      <c r="C40" s="53"/>
      <c r="D40" s="53"/>
      <c r="E40" s="53"/>
      <c r="F40" s="15"/>
      <c r="G40" s="15"/>
      <c r="H40" s="6"/>
      <c r="I40" s="54"/>
      <c r="J40" s="58"/>
      <c r="K40" s="53"/>
    </row>
    <row r="41" spans="1:11">
      <c r="A41" s="57"/>
      <c r="B41" s="54"/>
      <c r="C41" s="53"/>
      <c r="D41" s="53"/>
      <c r="E41" s="53"/>
      <c r="F41" s="15"/>
      <c r="G41" s="15"/>
      <c r="H41" s="6"/>
      <c r="I41" s="53"/>
      <c r="J41" s="58"/>
      <c r="K41" s="53"/>
    </row>
    <row r="42" spans="1:11">
      <c r="A42" s="57"/>
      <c r="B42" s="54"/>
      <c r="C42" s="53"/>
      <c r="D42" s="53"/>
      <c r="E42" s="53"/>
      <c r="F42" s="15"/>
      <c r="G42" s="15"/>
      <c r="H42" s="6"/>
      <c r="I42" s="53"/>
      <c r="J42" s="58"/>
      <c r="K42" s="53"/>
    </row>
    <row r="43" spans="1:11">
      <c r="A43" s="57"/>
      <c r="B43" s="54"/>
      <c r="C43" s="53"/>
      <c r="D43" s="53"/>
      <c r="E43" s="53"/>
      <c r="F43" s="15"/>
      <c r="G43" s="15"/>
      <c r="H43" s="56"/>
      <c r="I43" s="53"/>
      <c r="J43" s="58"/>
      <c r="K43" s="53"/>
    </row>
    <row r="44" spans="1:11">
      <c r="A44" s="57"/>
      <c r="B44" s="54"/>
      <c r="C44" s="53"/>
      <c r="D44" s="53"/>
      <c r="E44" s="53"/>
      <c r="F44" s="15"/>
      <c r="G44" s="55"/>
      <c r="H44" s="56"/>
      <c r="I44" s="53"/>
      <c r="J44" s="58"/>
      <c r="K44" s="53"/>
    </row>
    <row r="45" spans="1:11">
      <c r="A45" s="57"/>
      <c r="B45" s="54"/>
      <c r="C45" s="53"/>
      <c r="D45" s="53"/>
      <c r="E45" s="53"/>
      <c r="F45" s="15"/>
      <c r="G45" s="55"/>
      <c r="H45" s="56"/>
      <c r="I45" s="53"/>
      <c r="J45" s="58"/>
      <c r="K45" s="53"/>
    </row>
    <row r="46" spans="1:11">
      <c r="A46" s="57"/>
      <c r="B46" s="54"/>
      <c r="C46" s="53"/>
      <c r="D46" s="53"/>
      <c r="E46" s="53"/>
      <c r="F46" s="15"/>
      <c r="G46" s="15"/>
      <c r="H46" s="56"/>
      <c r="I46" s="53"/>
      <c r="J46" s="58"/>
      <c r="K46" s="53"/>
    </row>
    <row r="47" spans="1:11">
      <c r="A47" s="57"/>
      <c r="B47" s="54"/>
      <c r="C47" s="53"/>
      <c r="D47" s="53"/>
      <c r="E47" s="53"/>
      <c r="F47" s="15"/>
      <c r="G47" s="55"/>
      <c r="H47" s="56"/>
      <c r="I47" s="53"/>
      <c r="J47" s="58"/>
      <c r="K47" s="53"/>
    </row>
    <row r="48" spans="1:11">
      <c r="A48" s="57"/>
      <c r="B48" s="54"/>
      <c r="C48" s="53"/>
      <c r="D48" s="53"/>
      <c r="E48" s="53"/>
      <c r="F48" s="15"/>
      <c r="G48" s="15"/>
      <c r="H48" s="56"/>
      <c r="I48" s="53"/>
      <c r="J48" s="58"/>
      <c r="K48" s="53"/>
    </row>
    <row r="49" spans="1:11">
      <c r="A49" s="57"/>
      <c r="B49" s="54"/>
      <c r="C49" s="53"/>
      <c r="D49" s="53"/>
      <c r="E49" s="53"/>
      <c r="F49" s="53"/>
      <c r="G49" s="15"/>
      <c r="H49" s="56"/>
      <c r="I49" s="53"/>
      <c r="J49" s="58"/>
      <c r="K49" s="53"/>
    </row>
    <row r="50" spans="1:11">
      <c r="A50" s="57"/>
      <c r="B50" s="54"/>
      <c r="C50" s="53"/>
      <c r="D50" s="53"/>
      <c r="E50" s="53"/>
      <c r="F50" s="53"/>
      <c r="G50" s="55"/>
      <c r="H50" s="56"/>
      <c r="I50" s="53"/>
      <c r="J50" s="58"/>
      <c r="K50" s="53"/>
    </row>
    <row r="51" spans="1:11">
      <c r="A51" s="57"/>
      <c r="B51" s="54"/>
      <c r="C51" s="53"/>
      <c r="D51" s="53"/>
      <c r="E51" s="53"/>
      <c r="F51" s="53"/>
      <c r="G51" s="17"/>
      <c r="H51" s="6"/>
      <c r="I51" s="53"/>
      <c r="J51" s="27"/>
      <c r="K51" s="53"/>
    </row>
    <row r="52" spans="1:11">
      <c r="A52" s="57"/>
      <c r="B52" s="54"/>
      <c r="C52" s="53"/>
      <c r="D52" s="53"/>
      <c r="E52" s="53"/>
      <c r="F52" s="53"/>
      <c r="G52" s="17"/>
      <c r="H52" s="56"/>
      <c r="I52" s="18"/>
      <c r="J52" s="27"/>
      <c r="K52" s="53"/>
    </row>
  </sheetData>
  <mergeCells count="2">
    <mergeCell ref="A1:K1"/>
    <mergeCell ref="A2:K2"/>
  </mergeCells>
  <pageMargins left="0.7" right="0.7" top="0.75" bottom="0.7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opLeftCell="A28" workbookViewId="0">
      <selection activeCell="H55" sqref="H55"/>
    </sheetView>
  </sheetViews>
  <sheetFormatPr defaultRowHeight="12.75"/>
  <cols>
    <col min="2" max="2" width="10.5703125" customWidth="1"/>
    <col min="3" max="3" width="40.5703125" customWidth="1"/>
    <col min="4" max="5" width="12" customWidth="1"/>
    <col min="6" max="6" width="11.85546875" customWidth="1"/>
    <col min="7" max="9" width="10.42578125" customWidth="1"/>
    <col min="10" max="11" width="11.42578125" customWidth="1"/>
  </cols>
  <sheetData>
    <row r="1" spans="1:11">
      <c r="A1" s="64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</row>
    <row r="3" spans="1:11">
      <c r="A3" s="31" t="s">
        <v>0</v>
      </c>
      <c r="B3" s="29"/>
      <c r="C3" s="30"/>
      <c r="D3" s="32" t="s">
        <v>1</v>
      </c>
      <c r="E3" s="32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</row>
    <row r="4" spans="1:11">
      <c r="A4" s="33" t="s">
        <v>9</v>
      </c>
      <c r="B4" s="34" t="s">
        <v>10</v>
      </c>
      <c r="C4" s="32" t="s">
        <v>11</v>
      </c>
      <c r="D4" s="32" t="s">
        <v>12</v>
      </c>
      <c r="E4" s="32" t="s">
        <v>6</v>
      </c>
      <c r="F4" s="32" t="s">
        <v>6</v>
      </c>
      <c r="G4" s="32" t="s">
        <v>6</v>
      </c>
      <c r="H4" s="32" t="s">
        <v>6</v>
      </c>
      <c r="I4" s="32" t="s">
        <v>13</v>
      </c>
      <c r="J4" s="32" t="s">
        <v>14</v>
      </c>
      <c r="K4" s="32" t="s">
        <v>7</v>
      </c>
    </row>
    <row r="5" spans="1:11">
      <c r="A5" s="28"/>
      <c r="B5" s="29"/>
      <c r="C5" s="30"/>
      <c r="D5" s="35"/>
      <c r="E5" s="35"/>
      <c r="F5" s="35"/>
      <c r="G5" s="35"/>
      <c r="H5" s="35"/>
      <c r="I5" s="35"/>
      <c r="J5" s="35"/>
      <c r="K5" s="30"/>
    </row>
    <row r="6" spans="1:11">
      <c r="A6" s="28"/>
      <c r="B6" s="29"/>
      <c r="C6" s="30"/>
      <c r="D6" s="35"/>
      <c r="E6" s="35"/>
      <c r="F6" s="35"/>
      <c r="G6" s="35"/>
      <c r="H6" s="35"/>
      <c r="I6" s="35"/>
      <c r="J6" s="35"/>
      <c r="K6" s="30"/>
    </row>
    <row r="7" spans="1:11">
      <c r="A7" s="28"/>
      <c r="B7" s="29" t="s">
        <v>41</v>
      </c>
      <c r="C7" s="30"/>
      <c r="D7" s="35">
        <v>1200</v>
      </c>
      <c r="E7" s="35"/>
      <c r="F7" s="35"/>
      <c r="G7" s="35"/>
      <c r="H7" s="35"/>
      <c r="I7" s="35"/>
      <c r="J7" s="35">
        <v>1200</v>
      </c>
      <c r="K7" s="36"/>
    </row>
    <row r="8" spans="1:11">
      <c r="A8" s="37">
        <v>40340</v>
      </c>
      <c r="B8" s="38" t="s">
        <v>42</v>
      </c>
      <c r="C8" s="30" t="s">
        <v>43</v>
      </c>
      <c r="D8" s="35"/>
      <c r="E8" s="35"/>
      <c r="F8" s="35"/>
      <c r="G8" s="35"/>
      <c r="H8" s="35">
        <v>1175</v>
      </c>
      <c r="I8" s="35">
        <f>E8+F8+G8+H8+I7</f>
        <v>1175</v>
      </c>
      <c r="J8" s="35">
        <f>$J$7-I8</f>
        <v>25</v>
      </c>
      <c r="K8" s="36">
        <f>J8/$J$7</f>
        <v>2.0833333333333332E-2</v>
      </c>
    </row>
    <row r="9" spans="1:11">
      <c r="A9" s="28"/>
      <c r="B9" s="29"/>
      <c r="C9" s="30" t="s">
        <v>44</v>
      </c>
      <c r="D9" s="35"/>
      <c r="E9" s="35"/>
      <c r="F9" s="35">
        <v>25</v>
      </c>
      <c r="G9" s="35"/>
      <c r="H9" s="35"/>
      <c r="I9" s="35">
        <f>E9+F9+G9+H9+I8</f>
        <v>1200</v>
      </c>
      <c r="J9" s="35">
        <f>$J$7-I9</f>
        <v>0</v>
      </c>
      <c r="K9" s="36">
        <f>J9/$J$7</f>
        <v>0</v>
      </c>
    </row>
    <row r="10" spans="1:11">
      <c r="A10" s="28"/>
      <c r="B10" s="29"/>
      <c r="C10" s="30"/>
      <c r="D10" s="35"/>
      <c r="E10" s="35"/>
      <c r="F10" s="35"/>
      <c r="G10" s="35"/>
      <c r="H10" s="35"/>
      <c r="I10" s="35"/>
      <c r="J10" s="35"/>
      <c r="K10" s="36"/>
    </row>
    <row r="11" spans="1:11">
      <c r="A11" s="28"/>
      <c r="B11" s="29"/>
      <c r="C11" s="30"/>
      <c r="D11" s="35"/>
      <c r="E11" s="35"/>
      <c r="F11" s="35"/>
      <c r="G11" s="35"/>
      <c r="H11" s="35"/>
      <c r="I11" s="35"/>
      <c r="J11" s="35"/>
      <c r="K11" s="36"/>
    </row>
    <row r="12" spans="1:11">
      <c r="A12" s="28"/>
      <c r="B12" s="29" t="s">
        <v>16</v>
      </c>
      <c r="C12" s="30"/>
      <c r="D12" s="35">
        <f>SUM(D7:D11)</f>
        <v>1200</v>
      </c>
      <c r="E12" s="35">
        <f>SUM(E7:E11)</f>
        <v>0</v>
      </c>
      <c r="F12" s="35">
        <f>SUM(F7:F11)</f>
        <v>25</v>
      </c>
      <c r="G12" s="35">
        <f>SUM(G7:G11)</f>
        <v>0</v>
      </c>
      <c r="H12" s="35">
        <f>SUM(H7:H11)</f>
        <v>1175</v>
      </c>
      <c r="I12" s="35">
        <f>E12+F12+G12+H12</f>
        <v>1200</v>
      </c>
      <c r="J12" s="35">
        <f>D12-I12</f>
        <v>0</v>
      </c>
      <c r="K12" s="36">
        <f>J12/D12</f>
        <v>0</v>
      </c>
    </row>
    <row r="13" spans="1:11">
      <c r="A13" s="28"/>
      <c r="B13" s="29"/>
      <c r="C13" s="30"/>
      <c r="D13" s="35"/>
      <c r="E13" s="35"/>
      <c r="F13" s="35"/>
      <c r="G13" s="35"/>
      <c r="H13" s="35"/>
      <c r="I13" s="35"/>
      <c r="J13" s="35"/>
      <c r="K13" s="36"/>
    </row>
    <row r="14" spans="1:11">
      <c r="A14" s="28"/>
      <c r="B14" s="29"/>
      <c r="C14" s="30"/>
      <c r="D14" s="35"/>
      <c r="E14" s="35"/>
      <c r="F14" s="35"/>
      <c r="G14" s="35"/>
      <c r="H14" s="35"/>
      <c r="I14" s="35"/>
      <c r="J14" s="35"/>
      <c r="K14" s="30"/>
    </row>
    <row r="15" spans="1:11">
      <c r="A15" s="28" t="s">
        <v>45</v>
      </c>
      <c r="B15" s="29" t="s">
        <v>46</v>
      </c>
      <c r="C15" s="30"/>
      <c r="D15" s="35">
        <v>518.14</v>
      </c>
      <c r="E15" s="35"/>
      <c r="F15" s="35"/>
      <c r="G15" s="35"/>
      <c r="H15" s="35"/>
      <c r="I15" s="39" t="s">
        <v>21</v>
      </c>
      <c r="J15" s="40">
        <f>D15+D16</f>
        <v>1886.88</v>
      </c>
      <c r="K15" s="30"/>
    </row>
    <row r="16" spans="1:11">
      <c r="A16" s="41" t="s">
        <v>47</v>
      </c>
      <c r="B16" s="42" t="s">
        <v>48</v>
      </c>
      <c r="C16" s="43" t="s">
        <v>49</v>
      </c>
      <c r="D16" s="35">
        <v>1368.74</v>
      </c>
      <c r="E16" s="39"/>
      <c r="F16" s="39"/>
      <c r="G16" s="40"/>
      <c r="H16" s="35">
        <v>9.15</v>
      </c>
      <c r="I16" s="35">
        <v>9.15</v>
      </c>
      <c r="J16" s="35">
        <f>$J$15-I16</f>
        <v>1877.73</v>
      </c>
      <c r="K16" s="36">
        <f>J16/$J$15</f>
        <v>0.9951507250063597</v>
      </c>
    </row>
    <row r="17" spans="1:11">
      <c r="A17" s="41" t="s">
        <v>50</v>
      </c>
      <c r="B17" s="42" t="s">
        <v>51</v>
      </c>
      <c r="C17" s="43" t="s">
        <v>49</v>
      </c>
      <c r="D17" s="35"/>
      <c r="E17" s="39"/>
      <c r="F17" s="39"/>
      <c r="G17" s="40"/>
      <c r="H17" s="35">
        <v>0.39</v>
      </c>
      <c r="I17" s="35">
        <f t="shared" ref="I17:I40" si="0">E17+F17+G17+H17+I16</f>
        <v>9.5400000000000009</v>
      </c>
      <c r="J17" s="35">
        <f t="shared" ref="J17:J47" si="1">$J$15-I17</f>
        <v>1877.3400000000001</v>
      </c>
      <c r="K17" s="36">
        <f t="shared" ref="K17:K47" si="2">J17/$J$15</f>
        <v>0.9949440345967947</v>
      </c>
    </row>
    <row r="18" spans="1:11">
      <c r="A18" s="41" t="s">
        <v>52</v>
      </c>
      <c r="B18" s="42" t="s">
        <v>53</v>
      </c>
      <c r="C18" s="43" t="s">
        <v>49</v>
      </c>
      <c r="D18" s="35"/>
      <c r="E18" s="39"/>
      <c r="F18" s="39"/>
      <c r="G18" s="40"/>
      <c r="H18" s="35">
        <v>2.0299999999999998</v>
      </c>
      <c r="I18" s="35">
        <f t="shared" si="0"/>
        <v>11.57</v>
      </c>
      <c r="J18" s="35">
        <f t="shared" si="1"/>
        <v>1875.3100000000002</v>
      </c>
      <c r="K18" s="36">
        <f t="shared" si="2"/>
        <v>0.99386818451623848</v>
      </c>
    </row>
    <row r="19" spans="1:11">
      <c r="A19" s="41" t="s">
        <v>54</v>
      </c>
      <c r="B19" s="42" t="s">
        <v>55</v>
      </c>
      <c r="C19" s="43" t="s">
        <v>49</v>
      </c>
      <c r="D19" s="35"/>
      <c r="E19" s="39"/>
      <c r="F19" s="39"/>
      <c r="G19" s="40"/>
      <c r="H19" s="35">
        <v>3.25</v>
      </c>
      <c r="I19" s="35">
        <f t="shared" si="0"/>
        <v>14.82</v>
      </c>
      <c r="J19" s="35">
        <f t="shared" si="1"/>
        <v>1872.0600000000002</v>
      </c>
      <c r="K19" s="36">
        <f t="shared" si="2"/>
        <v>0.99214576443653013</v>
      </c>
    </row>
    <row r="20" spans="1:11">
      <c r="A20" s="41" t="s">
        <v>56</v>
      </c>
      <c r="B20" s="42" t="s">
        <v>57</v>
      </c>
      <c r="C20" s="43" t="s">
        <v>49</v>
      </c>
      <c r="D20" s="35"/>
      <c r="E20" s="39"/>
      <c r="F20" s="39"/>
      <c r="G20" s="40"/>
      <c r="H20" s="35">
        <v>0.49</v>
      </c>
      <c r="I20" s="35">
        <f t="shared" si="0"/>
        <v>15.31</v>
      </c>
      <c r="J20" s="35">
        <f t="shared" si="1"/>
        <v>1871.5700000000002</v>
      </c>
      <c r="K20" s="36">
        <f t="shared" si="2"/>
        <v>0.99188607648605109</v>
      </c>
    </row>
    <row r="21" spans="1:11">
      <c r="A21" s="41" t="s">
        <v>58</v>
      </c>
      <c r="B21" s="42" t="s">
        <v>59</v>
      </c>
      <c r="C21" s="43" t="s">
        <v>49</v>
      </c>
      <c r="D21" s="35"/>
      <c r="E21" s="39"/>
      <c r="F21" s="39"/>
      <c r="G21" s="40"/>
      <c r="H21" s="35">
        <v>10.06</v>
      </c>
      <c r="I21" s="35">
        <f t="shared" si="0"/>
        <v>25.37</v>
      </c>
      <c r="J21" s="35">
        <f t="shared" si="1"/>
        <v>1861.5100000000002</v>
      </c>
      <c r="K21" s="36">
        <f t="shared" si="2"/>
        <v>0.98655452387009246</v>
      </c>
    </row>
    <row r="22" spans="1:11">
      <c r="A22" s="41" t="s">
        <v>60</v>
      </c>
      <c r="B22" s="42" t="s">
        <v>61</v>
      </c>
      <c r="C22" s="30" t="s">
        <v>49</v>
      </c>
      <c r="D22" s="35"/>
      <c r="E22" s="35"/>
      <c r="F22" s="35"/>
      <c r="G22" s="35"/>
      <c r="H22" s="35">
        <v>7.3</v>
      </c>
      <c r="I22" s="35">
        <f t="shared" si="0"/>
        <v>32.67</v>
      </c>
      <c r="J22" s="35">
        <f t="shared" si="1"/>
        <v>1854.21</v>
      </c>
      <c r="K22" s="36">
        <f t="shared" si="2"/>
        <v>0.98268570338336303</v>
      </c>
    </row>
    <row r="23" spans="1:11">
      <c r="A23" s="41" t="s">
        <v>62</v>
      </c>
      <c r="B23" s="42" t="s">
        <v>63</v>
      </c>
      <c r="C23" s="43" t="s">
        <v>49</v>
      </c>
      <c r="D23" s="35"/>
      <c r="E23" s="39"/>
      <c r="F23" s="39"/>
      <c r="G23" s="35"/>
      <c r="H23" s="40">
        <v>0.44</v>
      </c>
      <c r="I23" s="35">
        <f t="shared" si="0"/>
        <v>33.11</v>
      </c>
      <c r="J23" s="35">
        <f t="shared" si="1"/>
        <v>1853.7700000000002</v>
      </c>
      <c r="K23" s="36">
        <f t="shared" si="2"/>
        <v>0.98245251420334101</v>
      </c>
    </row>
    <row r="24" spans="1:11">
      <c r="A24" s="41" t="s">
        <v>64</v>
      </c>
      <c r="B24" s="42" t="s">
        <v>65</v>
      </c>
      <c r="C24" s="43" t="s">
        <v>66</v>
      </c>
      <c r="D24" s="35"/>
      <c r="E24" s="39"/>
      <c r="F24" s="39"/>
      <c r="G24" s="40"/>
      <c r="H24" s="35">
        <v>7.7</v>
      </c>
      <c r="I24" s="35">
        <f t="shared" si="0"/>
        <v>40.81</v>
      </c>
      <c r="J24" s="35">
        <f t="shared" si="1"/>
        <v>1846.0700000000002</v>
      </c>
      <c r="K24" s="36">
        <f t="shared" si="2"/>
        <v>0.97837170355295522</v>
      </c>
    </row>
    <row r="25" spans="1:11">
      <c r="A25" s="41" t="s">
        <v>67</v>
      </c>
      <c r="B25" s="42" t="s">
        <v>68</v>
      </c>
      <c r="C25" s="43" t="s">
        <v>66</v>
      </c>
      <c r="D25" s="44"/>
      <c r="E25" s="39"/>
      <c r="F25" s="39"/>
      <c r="G25" s="40"/>
      <c r="H25" s="35">
        <v>20.02</v>
      </c>
      <c r="I25" s="35">
        <f t="shared" si="0"/>
        <v>60.83</v>
      </c>
      <c r="J25" s="35">
        <f t="shared" si="1"/>
        <v>1826.0500000000002</v>
      </c>
      <c r="K25" s="36">
        <f t="shared" si="2"/>
        <v>0.9677615958619521</v>
      </c>
    </row>
    <row r="26" spans="1:11">
      <c r="A26" s="41" t="s">
        <v>69</v>
      </c>
      <c r="B26" s="42" t="s">
        <v>70</v>
      </c>
      <c r="C26" s="43" t="s">
        <v>66</v>
      </c>
      <c r="D26" s="44"/>
      <c r="E26" s="39"/>
      <c r="F26" s="39"/>
      <c r="G26" s="40"/>
      <c r="H26" s="35">
        <v>7.86</v>
      </c>
      <c r="I26" s="35">
        <f t="shared" si="0"/>
        <v>68.69</v>
      </c>
      <c r="J26" s="35">
        <f t="shared" si="1"/>
        <v>1818.19</v>
      </c>
      <c r="K26" s="36">
        <f t="shared" si="2"/>
        <v>0.96359598914610356</v>
      </c>
    </row>
    <row r="27" spans="1:11">
      <c r="A27" s="41" t="s">
        <v>71</v>
      </c>
      <c r="B27" s="42" t="s">
        <v>72</v>
      </c>
      <c r="C27" s="43" t="s">
        <v>73</v>
      </c>
      <c r="D27" s="35"/>
      <c r="E27" s="39"/>
      <c r="F27" s="39"/>
      <c r="G27" s="40"/>
      <c r="H27" s="35">
        <v>0.24</v>
      </c>
      <c r="I27" s="35">
        <f t="shared" si="0"/>
        <v>68.929999999999993</v>
      </c>
      <c r="J27" s="35">
        <f t="shared" si="1"/>
        <v>1817.95</v>
      </c>
      <c r="K27" s="36">
        <f t="shared" si="2"/>
        <v>0.96346879504790972</v>
      </c>
    </row>
    <row r="28" spans="1:11">
      <c r="A28" s="41" t="s">
        <v>74</v>
      </c>
      <c r="B28" s="42" t="s">
        <v>75</v>
      </c>
      <c r="C28" s="43" t="s">
        <v>66</v>
      </c>
      <c r="D28" s="35"/>
      <c r="E28" s="39"/>
      <c r="F28" s="39"/>
      <c r="G28" s="40"/>
      <c r="H28" s="35">
        <v>2.06</v>
      </c>
      <c r="I28" s="35">
        <f t="shared" si="0"/>
        <v>70.989999999999995</v>
      </c>
      <c r="J28" s="35">
        <f t="shared" si="1"/>
        <v>1815.89</v>
      </c>
      <c r="K28" s="36">
        <f t="shared" si="2"/>
        <v>0.96237704570507931</v>
      </c>
    </row>
    <row r="29" spans="1:11">
      <c r="A29" s="41" t="s">
        <v>76</v>
      </c>
      <c r="B29" s="42" t="s">
        <v>77</v>
      </c>
      <c r="C29" s="43" t="s">
        <v>66</v>
      </c>
      <c r="D29" s="35"/>
      <c r="E29" s="39"/>
      <c r="F29" s="39"/>
      <c r="G29" s="40"/>
      <c r="H29" s="35">
        <v>19.14</v>
      </c>
      <c r="I29" s="35">
        <f t="shared" si="0"/>
        <v>90.13</v>
      </c>
      <c r="J29" s="35">
        <f t="shared" si="1"/>
        <v>1796.75</v>
      </c>
      <c r="K29" s="36">
        <f t="shared" si="2"/>
        <v>0.95223331637412023</v>
      </c>
    </row>
    <row r="30" spans="1:11">
      <c r="A30" s="41" t="s">
        <v>76</v>
      </c>
      <c r="B30" s="42" t="s">
        <v>78</v>
      </c>
      <c r="C30" s="43" t="s">
        <v>66</v>
      </c>
      <c r="D30" s="35"/>
      <c r="E30" s="39"/>
      <c r="F30" s="39"/>
      <c r="G30" s="40"/>
      <c r="H30" s="35">
        <v>2.64</v>
      </c>
      <c r="I30" s="35">
        <f t="shared" si="0"/>
        <v>92.77</v>
      </c>
      <c r="J30" s="35">
        <f t="shared" si="1"/>
        <v>1794.1100000000001</v>
      </c>
      <c r="K30" s="36">
        <f t="shared" si="2"/>
        <v>0.950834181293988</v>
      </c>
    </row>
    <row r="31" spans="1:11">
      <c r="A31" s="41" t="s">
        <v>60</v>
      </c>
      <c r="B31" s="42" t="s">
        <v>79</v>
      </c>
      <c r="C31" s="43" t="s">
        <v>66</v>
      </c>
      <c r="D31" s="35"/>
      <c r="E31" s="39"/>
      <c r="F31" s="39"/>
      <c r="G31" s="40"/>
      <c r="H31" s="35">
        <v>5.0599999999999996</v>
      </c>
      <c r="I31" s="35">
        <f t="shared" si="0"/>
        <v>97.83</v>
      </c>
      <c r="J31" s="35">
        <f t="shared" si="1"/>
        <v>1789.0500000000002</v>
      </c>
      <c r="K31" s="36">
        <f t="shared" si="2"/>
        <v>0.94815250572373444</v>
      </c>
    </row>
    <row r="32" spans="1:11">
      <c r="A32" s="41" t="s">
        <v>80</v>
      </c>
      <c r="B32" s="42" t="s">
        <v>81</v>
      </c>
      <c r="C32" s="43" t="s">
        <v>82</v>
      </c>
      <c r="D32" s="35"/>
      <c r="E32" s="39"/>
      <c r="F32" s="39"/>
      <c r="G32" s="40"/>
      <c r="H32" s="35">
        <v>2.91</v>
      </c>
      <c r="I32" s="35">
        <f t="shared" si="0"/>
        <v>100.74</v>
      </c>
      <c r="J32" s="35">
        <f t="shared" si="1"/>
        <v>1786.14</v>
      </c>
      <c r="K32" s="36">
        <f t="shared" si="2"/>
        <v>0.94661027728313407</v>
      </c>
    </row>
    <row r="33" spans="1:11">
      <c r="A33" s="41" t="s">
        <v>83</v>
      </c>
      <c r="B33" s="42" t="s">
        <v>84</v>
      </c>
      <c r="C33" s="43" t="s">
        <v>66</v>
      </c>
      <c r="D33" s="35"/>
      <c r="E33" s="39"/>
      <c r="F33" s="39"/>
      <c r="G33" s="40"/>
      <c r="H33" s="35">
        <v>9.7899999999999991</v>
      </c>
      <c r="I33" s="35">
        <f t="shared" si="0"/>
        <v>110.53</v>
      </c>
      <c r="J33" s="35">
        <f t="shared" si="1"/>
        <v>1776.3500000000001</v>
      </c>
      <c r="K33" s="36">
        <f t="shared" si="2"/>
        <v>0.94142181802764358</v>
      </c>
    </row>
    <row r="34" spans="1:11">
      <c r="A34" s="41" t="s">
        <v>85</v>
      </c>
      <c r="B34" s="42" t="s">
        <v>86</v>
      </c>
      <c r="C34" s="30" t="s">
        <v>87</v>
      </c>
      <c r="D34" s="35"/>
      <c r="E34" s="35"/>
      <c r="F34" s="35"/>
      <c r="G34" s="35"/>
      <c r="H34" s="35">
        <v>25.06</v>
      </c>
      <c r="I34" s="35">
        <f t="shared" si="0"/>
        <v>135.59</v>
      </c>
      <c r="J34" s="35">
        <f t="shared" si="1"/>
        <v>1751.2900000000002</v>
      </c>
      <c r="K34" s="36">
        <f t="shared" si="2"/>
        <v>0.92814063427456972</v>
      </c>
    </row>
    <row r="35" spans="1:11">
      <c r="A35" s="41">
        <v>36721</v>
      </c>
      <c r="B35" s="42"/>
      <c r="C35" s="30" t="s">
        <v>88</v>
      </c>
      <c r="D35" s="35"/>
      <c r="E35" s="35"/>
      <c r="F35" s="35"/>
      <c r="G35" s="35"/>
      <c r="H35" s="35">
        <v>45.69</v>
      </c>
      <c r="I35" s="35">
        <f t="shared" si="0"/>
        <v>181.28</v>
      </c>
      <c r="J35" s="35">
        <f t="shared" si="1"/>
        <v>1705.6000000000001</v>
      </c>
      <c r="K35" s="36">
        <f t="shared" si="2"/>
        <v>0.90392605783091662</v>
      </c>
    </row>
    <row r="36" spans="1:11">
      <c r="A36" s="37">
        <v>37096</v>
      </c>
      <c r="B36" s="38" t="s">
        <v>89</v>
      </c>
      <c r="C36" s="30" t="s">
        <v>90</v>
      </c>
      <c r="D36" s="35"/>
      <c r="E36" s="35"/>
      <c r="F36" s="35"/>
      <c r="G36" s="35"/>
      <c r="H36" s="35">
        <v>750</v>
      </c>
      <c r="I36" s="35">
        <f t="shared" si="0"/>
        <v>931.28</v>
      </c>
      <c r="J36" s="35">
        <f t="shared" si="1"/>
        <v>955.60000000000014</v>
      </c>
      <c r="K36" s="36">
        <f t="shared" si="2"/>
        <v>0.50644450097515481</v>
      </c>
    </row>
    <row r="37" spans="1:11">
      <c r="A37" s="37">
        <v>37680</v>
      </c>
      <c r="B37" s="38"/>
      <c r="C37" s="30" t="s">
        <v>91</v>
      </c>
      <c r="D37" s="35"/>
      <c r="E37" s="35"/>
      <c r="F37" s="35"/>
      <c r="G37" s="35"/>
      <c r="H37" s="35">
        <v>60.28</v>
      </c>
      <c r="I37" s="35">
        <f t="shared" si="0"/>
        <v>991.56</v>
      </c>
      <c r="J37" s="35">
        <f t="shared" si="1"/>
        <v>895.32000000000016</v>
      </c>
      <c r="K37" s="36">
        <f t="shared" si="2"/>
        <v>0.47449758331213437</v>
      </c>
    </row>
    <row r="38" spans="1:11">
      <c r="A38" s="37">
        <v>37859</v>
      </c>
      <c r="B38" s="38"/>
      <c r="C38" s="30" t="s">
        <v>92</v>
      </c>
      <c r="D38" s="35"/>
      <c r="E38" s="35"/>
      <c r="F38" s="35"/>
      <c r="G38" s="35"/>
      <c r="H38" s="35">
        <v>-7.37</v>
      </c>
      <c r="I38" s="35">
        <f t="shared" si="0"/>
        <v>984.18999999999994</v>
      </c>
      <c r="J38" s="35">
        <f t="shared" si="1"/>
        <v>902.69000000000017</v>
      </c>
      <c r="K38" s="36">
        <f t="shared" si="2"/>
        <v>0.47840350207750365</v>
      </c>
    </row>
    <row r="39" spans="1:11">
      <c r="A39" s="45">
        <v>38096</v>
      </c>
      <c r="B39" s="38" t="s">
        <v>93</v>
      </c>
      <c r="C39" s="30" t="s">
        <v>94</v>
      </c>
      <c r="D39" s="35"/>
      <c r="E39" s="35"/>
      <c r="F39" s="35"/>
      <c r="G39" s="35"/>
      <c r="H39" s="35">
        <v>20</v>
      </c>
      <c r="I39" s="35">
        <f t="shared" si="0"/>
        <v>1004.1899999999999</v>
      </c>
      <c r="J39" s="35">
        <f t="shared" si="1"/>
        <v>882.69000000000017</v>
      </c>
      <c r="K39" s="36">
        <f t="shared" si="2"/>
        <v>0.46780399389468336</v>
      </c>
    </row>
    <row r="40" spans="1:11">
      <c r="A40" s="37">
        <v>38342</v>
      </c>
      <c r="B40" s="38" t="s">
        <v>95</v>
      </c>
      <c r="C40" s="46" t="s">
        <v>96</v>
      </c>
      <c r="D40" s="35"/>
      <c r="E40" s="35"/>
      <c r="F40" s="35"/>
      <c r="G40" s="47"/>
      <c r="H40" s="47">
        <v>23.2</v>
      </c>
      <c r="I40" s="35">
        <f t="shared" si="0"/>
        <v>1027.3899999999999</v>
      </c>
      <c r="J40" s="35">
        <f t="shared" si="1"/>
        <v>859.49000000000024</v>
      </c>
      <c r="K40" s="36">
        <f t="shared" si="2"/>
        <v>0.45550856440261184</v>
      </c>
    </row>
    <row r="41" spans="1:11">
      <c r="A41" s="37">
        <v>39602</v>
      </c>
      <c r="B41" s="38" t="s">
        <v>97</v>
      </c>
      <c r="C41" s="46" t="s">
        <v>98</v>
      </c>
      <c r="D41" s="35"/>
      <c r="E41" s="35"/>
      <c r="F41" s="35"/>
      <c r="G41" s="47"/>
      <c r="H41" s="47">
        <v>100</v>
      </c>
      <c r="I41" s="35">
        <f>E41+F41+G41+H41+I40</f>
        <v>1127.3899999999999</v>
      </c>
      <c r="J41" s="35">
        <f t="shared" si="1"/>
        <v>759.49000000000024</v>
      </c>
      <c r="K41" s="36">
        <f t="shared" si="2"/>
        <v>0.40251102348851026</v>
      </c>
    </row>
    <row r="42" spans="1:11">
      <c r="A42" s="37">
        <v>39764</v>
      </c>
      <c r="B42" s="38" t="s">
        <v>99</v>
      </c>
      <c r="C42" s="46" t="s">
        <v>100</v>
      </c>
      <c r="D42" s="35"/>
      <c r="E42" s="35"/>
      <c r="F42" s="35"/>
      <c r="G42" s="47"/>
      <c r="H42" s="47">
        <v>19.989999999999998</v>
      </c>
      <c r="I42" s="35">
        <f>E42+F42+G42+H42+I41</f>
        <v>1147.3799999999999</v>
      </c>
      <c r="J42" s="35">
        <f t="shared" si="1"/>
        <v>739.50000000000023</v>
      </c>
      <c r="K42" s="36">
        <f t="shared" si="2"/>
        <v>0.39191681505978132</v>
      </c>
    </row>
    <row r="43" spans="1:11">
      <c r="A43" s="37">
        <v>40323</v>
      </c>
      <c r="B43" s="48" t="s">
        <v>101</v>
      </c>
      <c r="C43" s="46" t="s">
        <v>102</v>
      </c>
      <c r="D43" s="35"/>
      <c r="E43" s="35"/>
      <c r="F43" s="35"/>
      <c r="G43" s="47"/>
      <c r="H43" s="47">
        <v>15</v>
      </c>
      <c r="I43" s="35">
        <f t="shared" ref="I43:I47" si="3">E43+F43+G43+H43+I42</f>
        <v>1162.3799999999999</v>
      </c>
      <c r="J43" s="35">
        <f t="shared" si="1"/>
        <v>724.50000000000023</v>
      </c>
      <c r="K43" s="36">
        <f t="shared" si="2"/>
        <v>0.3839671839226661</v>
      </c>
    </row>
    <row r="44" spans="1:11">
      <c r="A44" s="37">
        <v>40324</v>
      </c>
      <c r="B44" s="38" t="s">
        <v>103</v>
      </c>
      <c r="C44" s="46" t="s">
        <v>104</v>
      </c>
      <c r="D44" s="35"/>
      <c r="E44" s="35"/>
      <c r="F44" s="35"/>
      <c r="G44" s="47"/>
      <c r="H44" s="47">
        <v>53.5</v>
      </c>
      <c r="I44" s="35">
        <f t="shared" si="3"/>
        <v>1215.8799999999999</v>
      </c>
      <c r="J44" s="35">
        <f t="shared" si="1"/>
        <v>671.00000000000023</v>
      </c>
      <c r="K44" s="36">
        <f t="shared" si="2"/>
        <v>0.35561349953362176</v>
      </c>
    </row>
    <row r="45" spans="1:11">
      <c r="A45" s="37">
        <v>40340</v>
      </c>
      <c r="B45" s="38" t="s">
        <v>42</v>
      </c>
      <c r="C45" s="46" t="s">
        <v>105</v>
      </c>
      <c r="D45" s="35"/>
      <c r="E45" s="35"/>
      <c r="F45" s="35"/>
      <c r="G45" s="47"/>
      <c r="H45" s="47">
        <v>40</v>
      </c>
      <c r="I45" s="35">
        <f t="shared" si="3"/>
        <v>1255.8799999999999</v>
      </c>
      <c r="J45" s="35">
        <f t="shared" si="1"/>
        <v>631.00000000000023</v>
      </c>
      <c r="K45" s="36">
        <f t="shared" si="2"/>
        <v>0.33441448316798111</v>
      </c>
    </row>
    <row r="46" spans="1:11">
      <c r="A46" s="37">
        <v>40336</v>
      </c>
      <c r="B46" s="38" t="s">
        <v>106</v>
      </c>
      <c r="C46" s="46" t="s">
        <v>107</v>
      </c>
      <c r="D46" s="35"/>
      <c r="E46" s="35"/>
      <c r="F46" s="35"/>
      <c r="G46" s="47"/>
      <c r="H46" s="47">
        <v>2.46</v>
      </c>
      <c r="I46" s="35">
        <f t="shared" si="3"/>
        <v>1258.3399999999999</v>
      </c>
      <c r="J46" s="35">
        <f t="shared" si="1"/>
        <v>628.54000000000019</v>
      </c>
      <c r="K46" s="36">
        <f t="shared" si="2"/>
        <v>0.33311074366149418</v>
      </c>
    </row>
    <row r="47" spans="1:11">
      <c r="A47" s="37"/>
      <c r="B47" s="38"/>
      <c r="C47" s="46" t="s">
        <v>108</v>
      </c>
      <c r="D47" s="35"/>
      <c r="E47" s="35"/>
      <c r="F47" s="35">
        <v>-25</v>
      </c>
      <c r="G47" s="47"/>
      <c r="H47" s="47"/>
      <c r="I47" s="35">
        <f t="shared" si="3"/>
        <v>1233.3399999999999</v>
      </c>
      <c r="J47" s="35">
        <f t="shared" si="1"/>
        <v>653.54000000000019</v>
      </c>
      <c r="K47" s="36">
        <f t="shared" si="2"/>
        <v>0.3463601288900196</v>
      </c>
    </row>
    <row r="48" spans="1:11">
      <c r="A48" s="37">
        <v>40961</v>
      </c>
      <c r="B48" s="38"/>
      <c r="C48" s="46" t="s">
        <v>146</v>
      </c>
      <c r="D48" s="35">
        <v>2000</v>
      </c>
      <c r="E48" s="35"/>
      <c r="F48" s="35"/>
      <c r="G48" s="47"/>
      <c r="H48" s="47"/>
      <c r="I48" s="35">
        <f t="shared" ref="I48" si="4">E48+F48+G48+H48+I47</f>
        <v>1233.3399999999999</v>
      </c>
      <c r="J48" s="35">
        <f>$J$15-I48+D48</f>
        <v>2653.54</v>
      </c>
      <c r="K48" s="36">
        <f t="shared" ref="K48" si="5">J48/$J$15</f>
        <v>1.4063109471720512</v>
      </c>
    </row>
    <row r="49" spans="1:11">
      <c r="A49" s="37" t="s">
        <v>134</v>
      </c>
      <c r="B49" s="38" t="s">
        <v>135</v>
      </c>
      <c r="C49" s="46" t="s">
        <v>145</v>
      </c>
      <c r="D49" s="35"/>
      <c r="E49" s="35"/>
      <c r="F49" s="35"/>
      <c r="G49" s="47"/>
      <c r="H49" s="47">
        <v>2000</v>
      </c>
      <c r="I49" s="35">
        <f t="shared" ref="I49" si="6">E49+F49+G49+H49+I48</f>
        <v>3233.34</v>
      </c>
      <c r="J49" s="35">
        <f>$J$48-H49</f>
        <v>653.54</v>
      </c>
      <c r="K49" s="36">
        <f t="shared" ref="K49" si="7">J49/$J$15</f>
        <v>0.34636012889001944</v>
      </c>
    </row>
    <row r="50" spans="1:11">
      <c r="A50" s="37"/>
      <c r="B50" s="38"/>
      <c r="C50" s="46"/>
      <c r="D50" s="35"/>
      <c r="E50" s="35"/>
      <c r="F50" s="35"/>
      <c r="G50" s="47"/>
      <c r="H50" s="47"/>
      <c r="I50" s="35"/>
      <c r="J50" s="35"/>
      <c r="K50" s="36"/>
    </row>
    <row r="51" spans="1:11">
      <c r="A51" s="37"/>
      <c r="B51" s="38"/>
      <c r="C51" s="30"/>
      <c r="D51" s="35"/>
      <c r="E51" s="35"/>
      <c r="F51" s="35"/>
      <c r="G51" s="35"/>
      <c r="H51" s="35"/>
      <c r="I51" s="35"/>
      <c r="J51" s="35"/>
      <c r="K51" s="36"/>
    </row>
    <row r="52" spans="1:11">
      <c r="A52" s="28"/>
      <c r="B52" s="29" t="s">
        <v>16</v>
      </c>
      <c r="C52" s="30"/>
      <c r="D52" s="35">
        <f>SUM(D15:D51)</f>
        <v>3886.88</v>
      </c>
      <c r="E52" s="35">
        <f>SUM(E15:E51)</f>
        <v>0</v>
      </c>
      <c r="F52" s="35">
        <f>SUM(F15:F51)</f>
        <v>-25</v>
      </c>
      <c r="G52" s="35">
        <f>SUM(G15:G51)</f>
        <v>0</v>
      </c>
      <c r="H52" s="35">
        <f>SUM(H15:H51)</f>
        <v>3258.34</v>
      </c>
      <c r="I52" s="35">
        <f>E52+F52+G52+H52</f>
        <v>3233.34</v>
      </c>
      <c r="J52" s="35">
        <f>D52-I52</f>
        <v>653.54</v>
      </c>
      <c r="K52" s="36">
        <f>J52/D52</f>
        <v>0.16813999917671757</v>
      </c>
    </row>
    <row r="53" spans="1:11">
      <c r="A53" s="28"/>
      <c r="B53" s="29"/>
      <c r="C53" s="30"/>
      <c r="D53" s="35"/>
      <c r="E53" s="35"/>
      <c r="F53" s="35"/>
      <c r="G53" s="35"/>
      <c r="H53" s="35"/>
      <c r="I53" s="35"/>
      <c r="J53" s="35"/>
      <c r="K53" s="30"/>
    </row>
    <row r="54" spans="1:11">
      <c r="A54" s="28"/>
      <c r="B54" s="29" t="s">
        <v>17</v>
      </c>
      <c r="C54" s="30"/>
      <c r="D54" s="35"/>
      <c r="E54" s="35"/>
      <c r="F54" s="35"/>
      <c r="G54" s="35"/>
      <c r="H54" s="35"/>
      <c r="I54" s="35"/>
      <c r="J54" s="35"/>
      <c r="K54" s="30"/>
    </row>
    <row r="55" spans="1:11">
      <c r="A55" s="28"/>
      <c r="B55" s="29" t="s">
        <v>41</v>
      </c>
      <c r="C55" s="30"/>
      <c r="D55" s="35">
        <f>+D12</f>
        <v>1200</v>
      </c>
      <c r="E55" s="35">
        <f t="shared" ref="E55:K55" si="8">+E12</f>
        <v>0</v>
      </c>
      <c r="F55" s="35">
        <f t="shared" si="8"/>
        <v>25</v>
      </c>
      <c r="G55" s="35">
        <f t="shared" si="8"/>
        <v>0</v>
      </c>
      <c r="H55" s="35">
        <f t="shared" si="8"/>
        <v>1175</v>
      </c>
      <c r="I55" s="35">
        <f t="shared" si="8"/>
        <v>1200</v>
      </c>
      <c r="J55" s="35">
        <f t="shared" si="8"/>
        <v>0</v>
      </c>
      <c r="K55" s="49">
        <f t="shared" si="8"/>
        <v>0</v>
      </c>
    </row>
    <row r="56" spans="1:11">
      <c r="A56" s="28"/>
      <c r="B56" s="29" t="s">
        <v>46</v>
      </c>
      <c r="C56" s="30"/>
      <c r="D56" s="35">
        <f t="shared" ref="D56:K56" si="9">D52</f>
        <v>3886.88</v>
      </c>
      <c r="E56" s="35">
        <f t="shared" si="9"/>
        <v>0</v>
      </c>
      <c r="F56" s="35">
        <f t="shared" si="9"/>
        <v>-25</v>
      </c>
      <c r="G56" s="35">
        <f t="shared" si="9"/>
        <v>0</v>
      </c>
      <c r="H56" s="35">
        <f t="shared" si="9"/>
        <v>3258.34</v>
      </c>
      <c r="I56" s="35">
        <f t="shared" si="9"/>
        <v>3233.34</v>
      </c>
      <c r="J56" s="35">
        <f t="shared" si="9"/>
        <v>653.54</v>
      </c>
      <c r="K56" s="36">
        <f t="shared" si="9"/>
        <v>0.16813999917671757</v>
      </c>
    </row>
    <row r="57" spans="1:11">
      <c r="A57" s="28"/>
      <c r="B57" s="29" t="s">
        <v>18</v>
      </c>
      <c r="C57" s="30"/>
      <c r="D57" s="35">
        <f>SUM(D54:D56)</f>
        <v>5086.88</v>
      </c>
      <c r="E57" s="35">
        <f>SUM(E54:E56)</f>
        <v>0</v>
      </c>
      <c r="F57" s="35">
        <f>SUM(F54:F56)</f>
        <v>0</v>
      </c>
      <c r="G57" s="35">
        <f>SUM(G54:G56)</f>
        <v>0</v>
      </c>
      <c r="H57" s="35">
        <f>SUM(H54:H56)</f>
        <v>4433.34</v>
      </c>
      <c r="I57" s="35">
        <f>E57+F57+G57+H57</f>
        <v>4433.34</v>
      </c>
      <c r="J57" s="35">
        <f>D57-I57</f>
        <v>653.54</v>
      </c>
      <c r="K57" s="36">
        <f>J57/D57</f>
        <v>0.12847560783820336</v>
      </c>
    </row>
  </sheetData>
  <mergeCells count="1">
    <mergeCell ref="A1:K1"/>
  </mergeCells>
  <pageMargins left="0.7" right="0.7" top="0.5" bottom="0.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2012b</vt:lpstr>
      <vt:lpstr>2013a</vt:lpstr>
      <vt:lpstr>2013b</vt:lpstr>
      <vt:lpstr>DiscFunds</vt:lpstr>
      <vt:lpstr>'2012b'!Print_Area</vt:lpstr>
      <vt:lpstr>'2013a'!Print_Area</vt:lpstr>
      <vt:lpstr>'2013b'!Print_Area</vt:lpstr>
      <vt:lpstr>DiscFunds!Print_Area</vt:lpstr>
    </vt:vector>
  </TitlesOfParts>
  <Company>City of Rapid City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Planning</dc:creator>
  <cp:lastModifiedBy>jeannen</cp:lastModifiedBy>
  <cp:lastPrinted>2013-12-02T17:06:26Z</cp:lastPrinted>
  <dcterms:created xsi:type="dcterms:W3CDTF">2002-07-02T20:39:06Z</dcterms:created>
  <dcterms:modified xsi:type="dcterms:W3CDTF">2013-12-02T17:07:28Z</dcterms:modified>
</cp:coreProperties>
</file>